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65" windowWidth="10305" windowHeight="11760" firstSheet="1" activeTab="3"/>
  </bookViews>
  <sheets>
    <sheet name="Tablas Río Piedras" sheetId="1" r:id="rId1"/>
    <sheet name="Resumen Totales" sheetId="2" r:id="rId2"/>
    <sheet name="Flujos" sheetId="4" r:id="rId3"/>
    <sheet name="Ruta Critica" sheetId="6" r:id="rId4"/>
  </sheets>
  <calcPr calcId="145621"/>
</workbook>
</file>

<file path=xl/calcChain.xml><?xml version="1.0" encoding="utf-8"?>
<calcChain xmlns="http://schemas.openxmlformats.org/spreadsheetml/2006/main">
  <c r="U53" i="6" l="1"/>
  <c r="U54" i="6"/>
  <c r="U55" i="6"/>
  <c r="U56" i="6"/>
  <c r="U51" i="6"/>
  <c r="L7" i="2" l="1"/>
  <c r="L6" i="2"/>
  <c r="E33" i="4"/>
  <c r="F33" i="4"/>
  <c r="G33" i="4"/>
  <c r="H33" i="4"/>
  <c r="I33" i="4"/>
  <c r="J33" i="4"/>
  <c r="K33" i="4"/>
  <c r="L33" i="4"/>
  <c r="M33" i="4"/>
  <c r="D33" i="4"/>
  <c r="N4" i="4"/>
  <c r="U22" i="6" s="1"/>
  <c r="N5" i="4"/>
  <c r="U23" i="6" s="1"/>
  <c r="N6" i="4"/>
  <c r="U24" i="6" s="1"/>
  <c r="N7" i="4"/>
  <c r="U27" i="6" s="1"/>
  <c r="N8" i="4"/>
  <c r="U28" i="6" s="1"/>
  <c r="N9" i="4"/>
  <c r="U29" i="6" s="1"/>
  <c r="N10" i="4"/>
  <c r="U32" i="6" s="1"/>
  <c r="N11" i="4"/>
  <c r="U34" i="6" s="1"/>
  <c r="N12" i="4"/>
  <c r="U35" i="6" s="1"/>
  <c r="N13" i="4"/>
  <c r="U36" i="6" s="1"/>
  <c r="N14" i="4"/>
  <c r="U37" i="6" s="1"/>
  <c r="N15" i="4"/>
  <c r="U38" i="6" s="1"/>
  <c r="N16" i="4"/>
  <c r="U39" i="6" s="1"/>
  <c r="N17" i="4"/>
  <c r="U40" i="6" s="1"/>
  <c r="N18" i="4"/>
  <c r="U42" i="6" s="1"/>
  <c r="N19" i="4"/>
  <c r="U43" i="6" s="1"/>
  <c r="N20" i="4"/>
  <c r="U44" i="6" s="1"/>
  <c r="N21" i="4"/>
  <c r="U45" i="6" s="1"/>
  <c r="N22" i="4"/>
  <c r="U46" i="6" s="1"/>
  <c r="N23" i="4"/>
  <c r="U47" i="6" s="1"/>
  <c r="N24" i="4"/>
  <c r="U48" i="6" s="1"/>
  <c r="N25" i="4"/>
  <c r="U49" i="6" s="1"/>
  <c r="N26" i="4"/>
  <c r="U50" i="6" s="1"/>
  <c r="N27" i="4"/>
  <c r="N28" i="4"/>
  <c r="N29" i="4"/>
  <c r="N30" i="4"/>
  <c r="N31" i="4"/>
  <c r="N32" i="4"/>
  <c r="N3" i="4"/>
  <c r="U21" i="6" s="1"/>
  <c r="I57" i="1"/>
  <c r="J57" i="1"/>
  <c r="L57" i="1"/>
  <c r="M5" i="2"/>
  <c r="M8" i="2"/>
  <c r="K5" i="2"/>
  <c r="L5" i="2"/>
  <c r="K7" i="2"/>
  <c r="K8" i="2"/>
  <c r="L8" i="2"/>
  <c r="J8" i="2"/>
  <c r="J5" i="2"/>
  <c r="B36" i="2"/>
  <c r="U57" i="6" l="1"/>
  <c r="N33" i="4"/>
  <c r="N34" i="4" s="1"/>
  <c r="E34" i="4"/>
  <c r="L34" i="4"/>
  <c r="C412" i="1"/>
  <c r="E44" i="2"/>
  <c r="E43" i="2"/>
  <c r="E41" i="2"/>
  <c r="E40" i="2"/>
  <c r="D38" i="2"/>
  <c r="E38" i="2"/>
  <c r="D37" i="2"/>
  <c r="E37" i="2"/>
  <c r="E36" i="2"/>
  <c r="D33" i="2"/>
  <c r="E33" i="2"/>
  <c r="D32" i="2"/>
  <c r="E32" i="2"/>
  <c r="E31" i="2"/>
  <c r="D26" i="2"/>
  <c r="E26" i="2"/>
  <c r="D24" i="2"/>
  <c r="E24" i="2"/>
  <c r="D23" i="2"/>
  <c r="E23" i="2"/>
  <c r="D22" i="2"/>
  <c r="E22" i="2"/>
  <c r="E21" i="2"/>
  <c r="D19" i="2"/>
  <c r="E19" i="2"/>
  <c r="E18" i="2"/>
  <c r="E17" i="2"/>
  <c r="E16" i="2"/>
  <c r="D14" i="2"/>
  <c r="E14" i="2"/>
  <c r="D12" i="2"/>
  <c r="E12" i="2"/>
  <c r="D11" i="2"/>
  <c r="E11" i="2"/>
  <c r="E9" i="2"/>
  <c r="D8" i="2"/>
  <c r="E8" i="2"/>
  <c r="E7" i="2"/>
  <c r="C6" i="2"/>
  <c r="D6" i="2"/>
  <c r="D5" i="2"/>
  <c r="E5" i="2"/>
  <c r="E42" i="2"/>
  <c r="E237" i="1"/>
  <c r="E25" i="2" s="1"/>
  <c r="E20" i="2"/>
  <c r="E13" i="2"/>
  <c r="E10" i="2"/>
  <c r="J456" i="1"/>
  <c r="K456" i="1"/>
  <c r="D459" i="1"/>
  <c r="D42" i="2" s="1"/>
  <c r="E459" i="1"/>
  <c r="C459" i="1"/>
  <c r="I456" i="1" s="1"/>
  <c r="L456" i="1" s="1"/>
  <c r="K418" i="1"/>
  <c r="D422" i="1"/>
  <c r="D39" i="2" s="1"/>
  <c r="E422" i="1"/>
  <c r="E39" i="2" s="1"/>
  <c r="C422" i="1"/>
  <c r="C39" i="2" s="1"/>
  <c r="K170" i="1"/>
  <c r="L170" i="1" s="1"/>
  <c r="D172" i="1"/>
  <c r="D20" i="2" s="1"/>
  <c r="E172" i="1"/>
  <c r="C172" i="1"/>
  <c r="C20" i="2" s="1"/>
  <c r="J122" i="1"/>
  <c r="I122" i="1"/>
  <c r="D120" i="1"/>
  <c r="D15" i="2" s="1"/>
  <c r="E120" i="1"/>
  <c r="E15" i="2" s="1"/>
  <c r="C120" i="1"/>
  <c r="C15" i="2" s="1"/>
  <c r="J104" i="1"/>
  <c r="K99" i="1"/>
  <c r="K104" i="1" s="1"/>
  <c r="D102" i="1"/>
  <c r="D13" i="2" s="1"/>
  <c r="E102" i="1"/>
  <c r="C102" i="1"/>
  <c r="C13" i="2" s="1"/>
  <c r="J72" i="1"/>
  <c r="K67" i="1"/>
  <c r="K72" i="1" s="1"/>
  <c r="D74" i="1"/>
  <c r="D10" i="2" s="1"/>
  <c r="E74" i="1"/>
  <c r="C74" i="1"/>
  <c r="C10" i="2" s="1"/>
  <c r="J31" i="1"/>
  <c r="I31" i="1"/>
  <c r="C9" i="1"/>
  <c r="C4" i="2" s="1"/>
  <c r="E30" i="1"/>
  <c r="E6" i="2" s="1"/>
  <c r="K26" i="1" l="1"/>
  <c r="I34" i="4"/>
  <c r="H34" i="4"/>
  <c r="M34" i="4"/>
  <c r="C42" i="2"/>
  <c r="J34" i="4"/>
  <c r="D34" i="4"/>
  <c r="G34" i="4"/>
  <c r="K34" i="4"/>
  <c r="F34" i="4"/>
  <c r="D9" i="1"/>
  <c r="D4" i="2" s="1"/>
  <c r="E9" i="1"/>
  <c r="K360" i="1"/>
  <c r="F357" i="1"/>
  <c r="F358" i="1"/>
  <c r="F359" i="1"/>
  <c r="F360" i="1"/>
  <c r="F361" i="1"/>
  <c r="F362" i="1"/>
  <c r="F363" i="1"/>
  <c r="F364" i="1"/>
  <c r="F356" i="1"/>
  <c r="E365" i="1"/>
  <c r="E34" i="2" s="1"/>
  <c r="D365" i="1"/>
  <c r="C365" i="1"/>
  <c r="I355" i="1" s="1"/>
  <c r="J296" i="1"/>
  <c r="D303" i="1"/>
  <c r="D30" i="2" s="1"/>
  <c r="E303" i="1"/>
  <c r="C303" i="1"/>
  <c r="I291" i="1" s="1"/>
  <c r="F302" i="1"/>
  <c r="F301" i="1"/>
  <c r="F300" i="1"/>
  <c r="F299" i="1"/>
  <c r="F298" i="1"/>
  <c r="F297" i="1"/>
  <c r="J286" i="1"/>
  <c r="I286" i="1"/>
  <c r="D284" i="1"/>
  <c r="D29" i="2" s="1"/>
  <c r="E284" i="1"/>
  <c r="E29" i="2" s="1"/>
  <c r="C284" i="1"/>
  <c r="C29" i="2" s="1"/>
  <c r="K281" i="1"/>
  <c r="F272" i="1"/>
  <c r="F273" i="1"/>
  <c r="F274" i="1"/>
  <c r="F275" i="1"/>
  <c r="F276" i="1"/>
  <c r="F277" i="1"/>
  <c r="F271" i="1"/>
  <c r="D278" i="1"/>
  <c r="D28" i="2" s="1"/>
  <c r="E278" i="1"/>
  <c r="C278" i="1"/>
  <c r="I270" i="1" s="1"/>
  <c r="I275" i="1" s="1"/>
  <c r="J239" i="1"/>
  <c r="I239" i="1"/>
  <c r="K234" i="1"/>
  <c r="L234" i="1" s="1"/>
  <c r="F236" i="1"/>
  <c r="D237" i="1"/>
  <c r="D25" i="2" s="1"/>
  <c r="C237" i="1"/>
  <c r="C25" i="2" s="1"/>
  <c r="J260" i="1"/>
  <c r="K255" i="1"/>
  <c r="K260" i="1" s="1"/>
  <c r="I255" i="1"/>
  <c r="I260" i="1" s="1"/>
  <c r="F257" i="1"/>
  <c r="F258" i="1"/>
  <c r="F259" i="1"/>
  <c r="F260" i="1"/>
  <c r="F261" i="1"/>
  <c r="F262" i="1"/>
  <c r="F263" i="1"/>
  <c r="F264" i="1"/>
  <c r="F256" i="1"/>
  <c r="D265" i="1"/>
  <c r="D27" i="2" s="1"/>
  <c r="E265" i="1"/>
  <c r="E27" i="2" s="1"/>
  <c r="C265" i="1"/>
  <c r="C27" i="2" s="1"/>
  <c r="J275" i="1"/>
  <c r="I67" i="1"/>
  <c r="I72" i="1" s="1"/>
  <c r="F73" i="1"/>
  <c r="F72" i="1"/>
  <c r="F71" i="1"/>
  <c r="K270" i="1" l="1"/>
  <c r="K275" i="1" s="1"/>
  <c r="E28" i="2"/>
  <c r="K31" i="1"/>
  <c r="M31" i="1" s="1"/>
  <c r="L26" i="1"/>
  <c r="L31" i="1" s="1"/>
  <c r="M26" i="1" s="1"/>
  <c r="K291" i="1"/>
  <c r="K296" i="1" s="1"/>
  <c r="E30" i="2"/>
  <c r="J355" i="1"/>
  <c r="J360" i="1" s="1"/>
  <c r="D34" i="2"/>
  <c r="K6" i="1"/>
  <c r="E4" i="2"/>
  <c r="F365" i="1"/>
  <c r="F34" i="2" s="1"/>
  <c r="L291" i="1"/>
  <c r="I296" i="1"/>
  <c r="I360" i="1"/>
  <c r="L355" i="1"/>
  <c r="F265" i="1"/>
  <c r="F27" i="2" s="1"/>
  <c r="K286" i="1"/>
  <c r="K239" i="1"/>
  <c r="F278" i="1"/>
  <c r="F28" i="2" s="1"/>
  <c r="L275" i="1"/>
  <c r="L360" i="1" l="1"/>
  <c r="M27" i="1"/>
  <c r="M28" i="1"/>
  <c r="M30" i="1"/>
  <c r="M29" i="1"/>
  <c r="M355" i="1"/>
  <c r="M357" i="1"/>
  <c r="M359" i="1"/>
  <c r="M356" i="1"/>
  <c r="M358" i="1"/>
  <c r="M360" i="1"/>
  <c r="L296" i="1"/>
  <c r="M291" i="1" s="1"/>
  <c r="M274" i="1"/>
  <c r="M272" i="1"/>
  <c r="M275" i="1"/>
  <c r="M273" i="1"/>
  <c r="M271" i="1"/>
  <c r="M292" i="1" l="1"/>
  <c r="M294" i="1"/>
  <c r="M296" i="1"/>
  <c r="M293" i="1"/>
  <c r="M295" i="1"/>
  <c r="J375" i="1"/>
  <c r="I375" i="1"/>
  <c r="B38" i="2"/>
  <c r="C28" i="4" s="1"/>
  <c r="D373" i="1"/>
  <c r="D35" i="2" s="1"/>
  <c r="E373" i="1"/>
  <c r="C373" i="1"/>
  <c r="C35" i="2" s="1"/>
  <c r="F372" i="1"/>
  <c r="F373" i="1" s="1"/>
  <c r="F35" i="2" s="1"/>
  <c r="B12" i="2"/>
  <c r="C8" i="4" s="1"/>
  <c r="B5" i="2"/>
  <c r="B4" i="2"/>
  <c r="F411" i="1"/>
  <c r="F410" i="1"/>
  <c r="F409" i="1"/>
  <c r="F408" i="1"/>
  <c r="C21" i="1"/>
  <c r="F20" i="1"/>
  <c r="F19" i="1"/>
  <c r="F18" i="1"/>
  <c r="F17" i="1"/>
  <c r="F16" i="1"/>
  <c r="F21" i="1" l="1"/>
  <c r="F5" i="2" s="1"/>
  <c r="C5" i="2"/>
  <c r="K370" i="1"/>
  <c r="E35" i="2"/>
  <c r="E45" i="2" s="1"/>
  <c r="I15" i="1"/>
  <c r="L370" i="1"/>
  <c r="L375" i="1" s="1"/>
  <c r="M373" i="1" s="1"/>
  <c r="K375" i="1"/>
  <c r="L15" i="1"/>
  <c r="L20" i="1" s="1"/>
  <c r="M15" i="1"/>
  <c r="M372" i="1"/>
  <c r="I20" i="1"/>
  <c r="M20" i="1" s="1"/>
  <c r="M371" i="1" l="1"/>
  <c r="M370" i="1"/>
  <c r="M374" i="1"/>
  <c r="M375" i="1"/>
  <c r="M17" i="1"/>
  <c r="M19" i="1"/>
  <c r="M16" i="1"/>
  <c r="M18" i="1"/>
  <c r="L129" i="1" l="1"/>
  <c r="L81" i="1"/>
  <c r="L220" i="1"/>
  <c r="I222" i="1"/>
  <c r="L222" i="1" s="1"/>
  <c r="I208" i="1"/>
  <c r="L195" i="1"/>
  <c r="I184" i="1"/>
  <c r="I197" i="1"/>
  <c r="L197" i="1" s="1"/>
  <c r="M192" i="1" s="1"/>
  <c r="L208" i="1" l="1"/>
  <c r="B44" i="2"/>
  <c r="C32" i="4" s="1"/>
  <c r="B43" i="2"/>
  <c r="C31" i="4" s="1"/>
  <c r="B42" i="2"/>
  <c r="B41" i="2"/>
  <c r="C30" i="4" s="1"/>
  <c r="B40" i="2"/>
  <c r="C29" i="4" s="1"/>
  <c r="B39" i="2"/>
  <c r="B37" i="2"/>
  <c r="C27" i="4" s="1"/>
  <c r="C26" i="4"/>
  <c r="B35" i="2"/>
  <c r="B34" i="2"/>
  <c r="C25" i="4" s="1"/>
  <c r="B33" i="2"/>
  <c r="C24" i="4" s="1"/>
  <c r="B32" i="2"/>
  <c r="C23" i="4" s="1"/>
  <c r="B31" i="2"/>
  <c r="C22" i="4" s="1"/>
  <c r="B30" i="2"/>
  <c r="C21" i="4" s="1"/>
  <c r="B29" i="2"/>
  <c r="B28" i="2"/>
  <c r="C20" i="4" s="1"/>
  <c r="B27" i="2"/>
  <c r="C19" i="4" s="1"/>
  <c r="B26" i="2"/>
  <c r="C18" i="4" s="1"/>
  <c r="B25" i="2"/>
  <c r="B24" i="2"/>
  <c r="C17" i="4" s="1"/>
  <c r="B23" i="2"/>
  <c r="C16" i="4" s="1"/>
  <c r="B22" i="2"/>
  <c r="C15" i="4" s="1"/>
  <c r="B21" i="2"/>
  <c r="C14" i="4" s="1"/>
  <c r="B20" i="2"/>
  <c r="C163" i="1"/>
  <c r="B19" i="2"/>
  <c r="C13" i="4" s="1"/>
  <c r="B18" i="2"/>
  <c r="C12" i="4" s="1"/>
  <c r="B17" i="2"/>
  <c r="C11" i="4" s="1"/>
  <c r="B16" i="2"/>
  <c r="C10" i="4" s="1"/>
  <c r="B15" i="2"/>
  <c r="B14" i="2"/>
  <c r="C9" i="4" s="1"/>
  <c r="B13" i="2"/>
  <c r="B11" i="2"/>
  <c r="C7" i="4" s="1"/>
  <c r="B10" i="2"/>
  <c r="B9" i="2"/>
  <c r="C6" i="4" s="1"/>
  <c r="B8" i="2"/>
  <c r="C5" i="4" s="1"/>
  <c r="B7" i="2"/>
  <c r="C4" i="4" s="1"/>
  <c r="B6" i="2"/>
  <c r="C3" i="4"/>
  <c r="F296" i="1" l="1"/>
  <c r="F295" i="1"/>
  <c r="F294" i="1"/>
  <c r="F293" i="1"/>
  <c r="F292" i="1"/>
  <c r="F283" i="1"/>
  <c r="F284" i="1" s="1"/>
  <c r="F29" i="2" s="1"/>
  <c r="L258" i="1"/>
  <c r="F237" i="1"/>
  <c r="F25" i="2" s="1"/>
  <c r="F119" i="1"/>
  <c r="F120" i="1" s="1"/>
  <c r="K117" i="1" l="1"/>
  <c r="F15" i="2"/>
  <c r="F303" i="1"/>
  <c r="F30" i="2" s="1"/>
  <c r="C28" i="2"/>
  <c r="L270" i="1"/>
  <c r="M270" i="1" s="1"/>
  <c r="L117" i="1"/>
  <c r="L122" i="1" s="1"/>
  <c r="C30" i="2"/>
  <c r="C34" i="2"/>
  <c r="L281" i="1"/>
  <c r="L286" i="1" s="1"/>
  <c r="L255" i="1"/>
  <c r="L239" i="1"/>
  <c r="F420" i="1"/>
  <c r="F421" i="1"/>
  <c r="F419" i="1"/>
  <c r="M119" i="1" l="1"/>
  <c r="M120" i="1"/>
  <c r="M121" i="1"/>
  <c r="M118" i="1"/>
  <c r="M117" i="1"/>
  <c r="K122" i="1"/>
  <c r="M122" i="1" s="1"/>
  <c r="L4" i="2"/>
  <c r="L9" i="2" s="1"/>
  <c r="F422" i="1"/>
  <c r="F39" i="2" s="1"/>
  <c r="M283" i="1"/>
  <c r="M285" i="1"/>
  <c r="M282" i="1"/>
  <c r="M284" i="1"/>
  <c r="M281" i="1"/>
  <c r="M286" i="1"/>
  <c r="M235" i="1"/>
  <c r="M236" i="1"/>
  <c r="M238" i="1"/>
  <c r="M237" i="1"/>
  <c r="M234" i="1"/>
  <c r="M239" i="1"/>
  <c r="L260" i="1"/>
  <c r="M255" i="1" s="1"/>
  <c r="I418" i="1"/>
  <c r="I400" i="1"/>
  <c r="J461" i="1"/>
  <c r="I423" i="1" l="1"/>
  <c r="L418" i="1"/>
  <c r="L423" i="1" s="1"/>
  <c r="M257" i="1"/>
  <c r="M259" i="1"/>
  <c r="M256" i="1"/>
  <c r="M260" i="1"/>
  <c r="M258" i="1"/>
  <c r="F171" i="1"/>
  <c r="F172" i="1" s="1"/>
  <c r="F20" i="2" s="1"/>
  <c r="F458" i="1"/>
  <c r="F457" i="1"/>
  <c r="F459" i="1" s="1"/>
  <c r="F42" i="2" s="1"/>
  <c r="F29" i="1"/>
  <c r="F28" i="1"/>
  <c r="F27" i="1"/>
  <c r="F30" i="1" s="1"/>
  <c r="F6" i="2" s="1"/>
  <c r="F8" i="1"/>
  <c r="F9" i="1" s="1"/>
  <c r="F4" i="2" s="1"/>
  <c r="F68" i="1"/>
  <c r="F69" i="1"/>
  <c r="F70" i="1"/>
  <c r="F101" i="1"/>
  <c r="F102" i="1" s="1"/>
  <c r="F13" i="2" s="1"/>
  <c r="M419" i="1" l="1"/>
  <c r="M421" i="1"/>
  <c r="M423" i="1"/>
  <c r="M420" i="1"/>
  <c r="M422" i="1"/>
  <c r="M418" i="1"/>
  <c r="F74" i="1"/>
  <c r="F10" i="2" s="1"/>
  <c r="G45" i="2" s="1"/>
  <c r="I175" i="1"/>
  <c r="I461" i="1"/>
  <c r="L175" i="1"/>
  <c r="M171" i="1" l="1"/>
  <c r="M175" i="1"/>
  <c r="M172" i="1"/>
  <c r="M173" i="1"/>
  <c r="M174" i="1"/>
  <c r="M170" i="1"/>
  <c r="L67" i="1"/>
  <c r="L72" i="1" s="1"/>
  <c r="L461" i="1"/>
  <c r="M456" i="1" s="1"/>
  <c r="L397" i="1"/>
  <c r="L395" i="1"/>
  <c r="C402" i="1"/>
  <c r="C37" i="2" s="1"/>
  <c r="F401" i="1"/>
  <c r="F400" i="1"/>
  <c r="F399" i="1"/>
  <c r="F398" i="1"/>
  <c r="F397" i="1"/>
  <c r="F396" i="1"/>
  <c r="J385" i="1"/>
  <c r="I385" i="1"/>
  <c r="L382" i="1"/>
  <c r="L380" i="1"/>
  <c r="F385" i="1"/>
  <c r="F388" i="1"/>
  <c r="F389" i="1"/>
  <c r="F382" i="1"/>
  <c r="F383" i="1"/>
  <c r="F384" i="1"/>
  <c r="F386" i="1"/>
  <c r="F387" i="1"/>
  <c r="F381" i="1"/>
  <c r="D390" i="1"/>
  <c r="D36" i="2" s="1"/>
  <c r="C390" i="1"/>
  <c r="C36" i="2" s="1"/>
  <c r="M69" i="1" l="1"/>
  <c r="M71" i="1"/>
  <c r="M67" i="1"/>
  <c r="M68" i="1"/>
  <c r="M70" i="1"/>
  <c r="M72" i="1"/>
  <c r="L400" i="1"/>
  <c r="M397" i="1" s="1"/>
  <c r="M457" i="1"/>
  <c r="M458" i="1"/>
  <c r="M459" i="1"/>
  <c r="M460" i="1"/>
  <c r="M461" i="1"/>
  <c r="F390" i="1"/>
  <c r="F36" i="2" s="1"/>
  <c r="L385" i="1"/>
  <c r="M383" i="1" s="1"/>
  <c r="F402" i="1"/>
  <c r="F37" i="2" s="1"/>
  <c r="L478" i="1"/>
  <c r="L476" i="1"/>
  <c r="J481" i="1"/>
  <c r="I481" i="1"/>
  <c r="L481" i="1" l="1"/>
  <c r="M398" i="1"/>
  <c r="M399" i="1"/>
  <c r="M396" i="1"/>
  <c r="M400" i="1"/>
  <c r="M395" i="1"/>
  <c r="M385" i="1"/>
  <c r="M382" i="1"/>
  <c r="M380" i="1"/>
  <c r="M381" i="1"/>
  <c r="M384" i="1"/>
  <c r="D485" i="1"/>
  <c r="D44" i="2" s="1"/>
  <c r="C485" i="1"/>
  <c r="C44" i="2" s="1"/>
  <c r="F484" i="1"/>
  <c r="F483" i="1"/>
  <c r="F482" i="1"/>
  <c r="F481" i="1"/>
  <c r="F480" i="1"/>
  <c r="F479" i="1"/>
  <c r="F478" i="1"/>
  <c r="F477" i="1"/>
  <c r="F485" i="1" l="1"/>
  <c r="F44" i="2" s="1"/>
  <c r="M477" i="1"/>
  <c r="M481" i="1"/>
  <c r="M479" i="1"/>
  <c r="M480" i="1"/>
  <c r="M478" i="1"/>
  <c r="M476" i="1"/>
  <c r="J446" i="1"/>
  <c r="I446" i="1"/>
  <c r="L443" i="1"/>
  <c r="L441" i="1"/>
  <c r="D451" i="1"/>
  <c r="D41" i="2" s="1"/>
  <c r="C451" i="1"/>
  <c r="C41" i="2" s="1"/>
  <c r="F443" i="1"/>
  <c r="F444" i="1"/>
  <c r="F445" i="1"/>
  <c r="F446" i="1"/>
  <c r="F447" i="1"/>
  <c r="F448" i="1"/>
  <c r="F449" i="1"/>
  <c r="F450" i="1"/>
  <c r="F442" i="1"/>
  <c r="L429" i="1"/>
  <c r="L427" i="1"/>
  <c r="I432" i="1"/>
  <c r="J432" i="1"/>
  <c r="C437" i="1"/>
  <c r="C40" i="2" s="1"/>
  <c r="D437" i="1"/>
  <c r="D40" i="2" s="1"/>
  <c r="F436" i="1"/>
  <c r="F435" i="1"/>
  <c r="F434" i="1"/>
  <c r="F433" i="1"/>
  <c r="F432" i="1"/>
  <c r="F431" i="1"/>
  <c r="F430" i="1"/>
  <c r="F429" i="1"/>
  <c r="F428" i="1"/>
  <c r="L432" i="1" l="1"/>
  <c r="M430" i="1" s="1"/>
  <c r="F437" i="1"/>
  <c r="F40" i="2" s="1"/>
  <c r="F451" i="1"/>
  <c r="F41" i="2" s="1"/>
  <c r="L446" i="1"/>
  <c r="J34" i="1"/>
  <c r="D40" i="1"/>
  <c r="D7" i="2" s="1"/>
  <c r="C40" i="1"/>
  <c r="C7" i="2" s="1"/>
  <c r="D471" i="1"/>
  <c r="D43" i="2" s="1"/>
  <c r="C471" i="1"/>
  <c r="C43" i="2" s="1"/>
  <c r="J470" i="1"/>
  <c r="I470" i="1"/>
  <c r="F470" i="1"/>
  <c r="F469" i="1"/>
  <c r="L468" i="1"/>
  <c r="F468" i="1"/>
  <c r="L467" i="1"/>
  <c r="F467" i="1"/>
  <c r="F466" i="1"/>
  <c r="L465" i="1"/>
  <c r="J143" i="1"/>
  <c r="I143" i="1"/>
  <c r="C144" i="1"/>
  <c r="C17" i="2" s="1"/>
  <c r="D144" i="1"/>
  <c r="D17" i="2" s="1"/>
  <c r="F143" i="1"/>
  <c r="F142" i="1"/>
  <c r="F141" i="1"/>
  <c r="L140" i="1"/>
  <c r="F140" i="1"/>
  <c r="F139" i="1"/>
  <c r="L138" i="1"/>
  <c r="F46" i="1"/>
  <c r="C52" i="1"/>
  <c r="C8" i="2" s="1"/>
  <c r="F51" i="1"/>
  <c r="I50" i="1"/>
  <c r="F50" i="1"/>
  <c r="F49" i="1"/>
  <c r="F48" i="1"/>
  <c r="L47" i="1"/>
  <c r="F47" i="1"/>
  <c r="L45" i="1"/>
  <c r="J39" i="1" l="1"/>
  <c r="M428" i="1"/>
  <c r="M432" i="1"/>
  <c r="M431" i="1"/>
  <c r="M427" i="1"/>
  <c r="M429" i="1"/>
  <c r="M446" i="1"/>
  <c r="M445" i="1"/>
  <c r="M442" i="1"/>
  <c r="M444" i="1"/>
  <c r="M441" i="1"/>
  <c r="M443" i="1"/>
  <c r="F144" i="1"/>
  <c r="F17" i="2" s="1"/>
  <c r="L143" i="1"/>
  <c r="L470" i="1"/>
  <c r="M468" i="1" s="1"/>
  <c r="F471" i="1"/>
  <c r="F43" i="2" s="1"/>
  <c r="L50" i="1"/>
  <c r="F52" i="1"/>
  <c r="F8" i="2" s="1"/>
  <c r="J184" i="1"/>
  <c r="L181" i="1"/>
  <c r="F181" i="1"/>
  <c r="F182" i="1"/>
  <c r="F183" i="1"/>
  <c r="F184" i="1"/>
  <c r="F185" i="1"/>
  <c r="F186" i="1"/>
  <c r="D187" i="1"/>
  <c r="D21" i="2" s="1"/>
  <c r="C187" i="1"/>
  <c r="C21" i="2" s="1"/>
  <c r="F180" i="1"/>
  <c r="L179" i="1"/>
  <c r="J132" i="1"/>
  <c r="I127" i="1"/>
  <c r="I132" i="1" s="1"/>
  <c r="F132" i="1"/>
  <c r="F129" i="1"/>
  <c r="F130" i="1"/>
  <c r="F131" i="1"/>
  <c r="F128" i="1"/>
  <c r="D133" i="1"/>
  <c r="D16" i="2" s="1"/>
  <c r="C133" i="1"/>
  <c r="C16" i="2" s="1"/>
  <c r="I62" i="1"/>
  <c r="D62" i="1"/>
  <c r="D9" i="2" s="1"/>
  <c r="C62" i="1"/>
  <c r="C9" i="2" s="1"/>
  <c r="F61" i="1"/>
  <c r="F60" i="1"/>
  <c r="F59" i="1"/>
  <c r="F58" i="1"/>
  <c r="I34" i="1"/>
  <c r="L34" i="1" s="1"/>
  <c r="F36" i="1"/>
  <c r="F37" i="1"/>
  <c r="F38" i="1"/>
  <c r="F39" i="1"/>
  <c r="F35" i="1"/>
  <c r="J62" i="1" l="1"/>
  <c r="L184" i="1"/>
  <c r="L132" i="1"/>
  <c r="F133" i="1"/>
  <c r="F16" i="2" s="1"/>
  <c r="F187" i="1"/>
  <c r="F21" i="2" s="1"/>
  <c r="M467" i="1"/>
  <c r="F62" i="1"/>
  <c r="F9" i="2" s="1"/>
  <c r="M139" i="1"/>
  <c r="M140" i="1"/>
  <c r="M143" i="1"/>
  <c r="M142" i="1"/>
  <c r="M138" i="1"/>
  <c r="M46" i="1"/>
  <c r="M47" i="1"/>
  <c r="M50" i="1"/>
  <c r="M49" i="1"/>
  <c r="M45" i="1"/>
  <c r="M141" i="1"/>
  <c r="F40" i="1"/>
  <c r="F7" i="2" s="1"/>
  <c r="I39" i="1"/>
  <c r="M132" i="1"/>
  <c r="M466" i="1"/>
  <c r="M469" i="1"/>
  <c r="M465" i="1"/>
  <c r="M48" i="1"/>
  <c r="M179" i="1"/>
  <c r="L127" i="1"/>
  <c r="M128" i="1" l="1"/>
  <c r="M127" i="1"/>
  <c r="M131" i="1"/>
  <c r="L39" i="1"/>
  <c r="M129" i="1"/>
  <c r="M130" i="1"/>
  <c r="M470" i="1"/>
  <c r="M181" i="1"/>
  <c r="M184" i="1"/>
  <c r="M182" i="1"/>
  <c r="M183" i="1"/>
  <c r="M180" i="1"/>
  <c r="L62" i="1"/>
  <c r="M57" i="1" s="1"/>
  <c r="M34" i="1" l="1"/>
  <c r="M36" i="1"/>
  <c r="M37" i="1"/>
  <c r="M35" i="1"/>
  <c r="M38" i="1"/>
  <c r="M39" i="1"/>
  <c r="M60" i="1"/>
  <c r="M58" i="1"/>
  <c r="M62" i="1"/>
  <c r="M59" i="1"/>
  <c r="M61" i="1"/>
  <c r="I343" i="1"/>
  <c r="J6" i="2" s="1"/>
  <c r="I341" i="1"/>
  <c r="L341" i="1" s="1"/>
  <c r="C350" i="1"/>
  <c r="C33" i="2" s="1"/>
  <c r="F349" i="1"/>
  <c r="F348" i="1"/>
  <c r="F347" i="1"/>
  <c r="F346" i="1"/>
  <c r="F345" i="1"/>
  <c r="F344" i="1"/>
  <c r="F343" i="1"/>
  <c r="F342" i="1"/>
  <c r="I327" i="1"/>
  <c r="L327" i="1" s="1"/>
  <c r="I324" i="1"/>
  <c r="L324" i="1" s="1"/>
  <c r="C336" i="1"/>
  <c r="C32" i="2" s="1"/>
  <c r="F335" i="1"/>
  <c r="F334" i="1"/>
  <c r="F333" i="1"/>
  <c r="F332" i="1"/>
  <c r="F331" i="1"/>
  <c r="F330" i="1"/>
  <c r="F329" i="1"/>
  <c r="F328" i="1"/>
  <c r="F327" i="1"/>
  <c r="F326" i="1"/>
  <c r="F325" i="1"/>
  <c r="J310" i="1"/>
  <c r="K6" i="2" s="1"/>
  <c r="I308" i="1"/>
  <c r="L308" i="1" s="1"/>
  <c r="D319" i="1"/>
  <c r="D31" i="2" s="1"/>
  <c r="C319" i="1"/>
  <c r="C31" i="2" s="1"/>
  <c r="F318" i="1"/>
  <c r="F315" i="1"/>
  <c r="F316" i="1"/>
  <c r="F317" i="1"/>
  <c r="F310" i="1"/>
  <c r="F311" i="1"/>
  <c r="F312" i="1"/>
  <c r="F313" i="1"/>
  <c r="F314" i="1"/>
  <c r="F309" i="1"/>
  <c r="C229" i="1"/>
  <c r="C24" i="2" s="1"/>
  <c r="F228" i="1"/>
  <c r="F227" i="1"/>
  <c r="F226" i="1"/>
  <c r="F225" i="1"/>
  <c r="F224" i="1"/>
  <c r="F223" i="1"/>
  <c r="F222" i="1"/>
  <c r="F221" i="1"/>
  <c r="F220" i="1"/>
  <c r="F219" i="1"/>
  <c r="F218" i="1"/>
  <c r="L343" i="1" l="1"/>
  <c r="J313" i="1"/>
  <c r="F336" i="1"/>
  <c r="F32" i="2" s="1"/>
  <c r="I329" i="1"/>
  <c r="L329" i="1" s="1"/>
  <c r="M327" i="1" s="1"/>
  <c r="I346" i="1"/>
  <c r="L346" i="1" s="1"/>
  <c r="F350" i="1"/>
  <c r="F33" i="2" s="1"/>
  <c r="F319" i="1"/>
  <c r="F31" i="2" s="1"/>
  <c r="I313" i="1"/>
  <c r="L313" i="1" s="1"/>
  <c r="L310" i="1"/>
  <c r="M6" i="2" s="1"/>
  <c r="F229" i="1"/>
  <c r="F24" i="2" s="1"/>
  <c r="I247" i="1"/>
  <c r="J7" i="2" s="1"/>
  <c r="I244" i="1"/>
  <c r="F245" i="1"/>
  <c r="C250" i="1"/>
  <c r="F246" i="1"/>
  <c r="F247" i="1"/>
  <c r="F248" i="1"/>
  <c r="F249" i="1"/>
  <c r="C201" i="1"/>
  <c r="C22" i="2" s="1"/>
  <c r="F200" i="1"/>
  <c r="F199" i="1"/>
  <c r="F198" i="1"/>
  <c r="F197" i="1"/>
  <c r="F196" i="1"/>
  <c r="F195" i="1"/>
  <c r="F194" i="1"/>
  <c r="F193" i="1"/>
  <c r="F162" i="1"/>
  <c r="F163" i="1" s="1"/>
  <c r="F19" i="2" s="1"/>
  <c r="I161" i="1"/>
  <c r="I166" i="1" s="1"/>
  <c r="J149" i="1"/>
  <c r="I149" i="1"/>
  <c r="I154" i="1" s="1"/>
  <c r="F155" i="1"/>
  <c r="C156" i="1"/>
  <c r="C18" i="2" s="1"/>
  <c r="D156" i="1"/>
  <c r="D18" i="2" s="1"/>
  <c r="D45" i="2" s="1"/>
  <c r="F154" i="1"/>
  <c r="F153" i="1"/>
  <c r="F152" i="1"/>
  <c r="F151" i="1"/>
  <c r="F150" i="1"/>
  <c r="I206" i="1"/>
  <c r="C211" i="1"/>
  <c r="C23" i="2" s="1"/>
  <c r="F210" i="1"/>
  <c r="F209" i="1"/>
  <c r="F208" i="1"/>
  <c r="F207" i="1"/>
  <c r="C112" i="1"/>
  <c r="C14" i="2" s="1"/>
  <c r="F111" i="1"/>
  <c r="F110" i="1"/>
  <c r="F109" i="1"/>
  <c r="F108" i="1"/>
  <c r="I79" i="1"/>
  <c r="C84" i="1"/>
  <c r="C11" i="2" s="1"/>
  <c r="F83" i="1"/>
  <c r="F82" i="1"/>
  <c r="F81" i="1"/>
  <c r="F80" i="1"/>
  <c r="K4" i="2" l="1"/>
  <c r="K9" i="2" s="1"/>
  <c r="L79" i="1"/>
  <c r="L84" i="1" s="1"/>
  <c r="M81" i="1" s="1"/>
  <c r="I249" i="1"/>
  <c r="J154" i="1"/>
  <c r="F250" i="1"/>
  <c r="F26" i="2" s="1"/>
  <c r="C26" i="2"/>
  <c r="I211" i="1"/>
  <c r="L211" i="1" s="1"/>
  <c r="L206" i="1"/>
  <c r="L247" i="1"/>
  <c r="M7" i="2" s="1"/>
  <c r="L244" i="1"/>
  <c r="I107" i="1"/>
  <c r="I112" i="1" s="1"/>
  <c r="M325" i="1"/>
  <c r="M326" i="1"/>
  <c r="M341" i="1"/>
  <c r="M329" i="1"/>
  <c r="M324" i="1"/>
  <c r="M328" i="1"/>
  <c r="M345" i="1"/>
  <c r="M344" i="1"/>
  <c r="M342" i="1"/>
  <c r="M346" i="1"/>
  <c r="M310" i="1"/>
  <c r="M343" i="1"/>
  <c r="M312" i="1"/>
  <c r="M313" i="1"/>
  <c r="M309" i="1"/>
  <c r="M311" i="1"/>
  <c r="M308" i="1"/>
  <c r="I84" i="1"/>
  <c r="M222" i="1"/>
  <c r="F156" i="1"/>
  <c r="F18" i="2" s="1"/>
  <c r="F201" i="1"/>
  <c r="F22" i="2" s="1"/>
  <c r="F84" i="1"/>
  <c r="F11" i="2" s="1"/>
  <c r="L149" i="1"/>
  <c r="F211" i="1"/>
  <c r="F23" i="2" s="1"/>
  <c r="F112" i="1"/>
  <c r="F14" i="2" s="1"/>
  <c r="F90" i="1"/>
  <c r="F91" i="1"/>
  <c r="F92" i="1"/>
  <c r="F93" i="1"/>
  <c r="F94" i="1"/>
  <c r="C95" i="1"/>
  <c r="C12" i="2" s="1"/>
  <c r="M79" i="1" l="1"/>
  <c r="I89" i="1"/>
  <c r="I94" i="1" s="1"/>
  <c r="F95" i="1"/>
  <c r="F12" i="2" s="1"/>
  <c r="L107" i="1"/>
  <c r="L112" i="1" s="1"/>
  <c r="M107" i="1" s="1"/>
  <c r="M195" i="1"/>
  <c r="M221" i="1"/>
  <c r="M218" i="1"/>
  <c r="M219" i="1"/>
  <c r="M217" i="1"/>
  <c r="M220" i="1"/>
  <c r="M83" i="1"/>
  <c r="M82" i="1"/>
  <c r="M193" i="1"/>
  <c r="M196" i="1"/>
  <c r="M194" i="1"/>
  <c r="M197" i="1"/>
  <c r="L154" i="1"/>
  <c r="L249" i="1"/>
  <c r="M110" i="1"/>
  <c r="M111" i="1"/>
  <c r="M108" i="1"/>
  <c r="M84" i="1"/>
  <c r="M80" i="1"/>
  <c r="M208" i="1" l="1"/>
  <c r="M206" i="1"/>
  <c r="M109" i="1"/>
  <c r="M244" i="1"/>
  <c r="M247" i="1"/>
  <c r="M211" i="1"/>
  <c r="M112" i="1"/>
  <c r="L89" i="1"/>
  <c r="M90" i="1" s="1"/>
  <c r="M150" i="1"/>
  <c r="M154" i="1"/>
  <c r="M151" i="1"/>
  <c r="M153" i="1"/>
  <c r="M152" i="1"/>
  <c r="M149" i="1"/>
  <c r="M207" i="1"/>
  <c r="M209" i="1"/>
  <c r="M210" i="1"/>
  <c r="M249" i="1"/>
  <c r="M245" i="1"/>
  <c r="M248" i="1"/>
  <c r="M246" i="1"/>
  <c r="L94" i="1" l="1"/>
  <c r="M89" i="1"/>
  <c r="M93" i="1"/>
  <c r="M92" i="1"/>
  <c r="M91" i="1"/>
  <c r="L161" i="1"/>
  <c r="M94" i="1" l="1"/>
  <c r="L166" i="1"/>
  <c r="M163" i="1" l="1"/>
  <c r="M162" i="1"/>
  <c r="M166" i="1"/>
  <c r="M164" i="1"/>
  <c r="M165" i="1"/>
  <c r="M161" i="1"/>
  <c r="C19" i="2" l="1"/>
  <c r="I6" i="1" l="1"/>
  <c r="I11" i="1" l="1"/>
  <c r="L6" i="1"/>
  <c r="L11" i="1" l="1"/>
  <c r="M7" i="1"/>
  <c r="M9" i="1"/>
  <c r="M11" i="1"/>
  <c r="M8" i="1"/>
  <c r="M10" i="1"/>
  <c r="M6" i="1"/>
  <c r="I99" i="1"/>
  <c r="I104" i="1" l="1"/>
  <c r="L99" i="1"/>
  <c r="L104" i="1" l="1"/>
  <c r="M101" i="1"/>
  <c r="M103" i="1"/>
  <c r="M99" i="1"/>
  <c r="M100" i="1"/>
  <c r="M102" i="1"/>
  <c r="M104" i="1"/>
  <c r="C38" i="2"/>
  <c r="C45" i="2" s="1"/>
  <c r="I407" i="1"/>
  <c r="F412" i="1"/>
  <c r="F38" i="2" s="1"/>
  <c r="F45" i="2" s="1"/>
  <c r="H45" i="2" s="1"/>
  <c r="I412" i="1" l="1"/>
  <c r="J4" i="2"/>
  <c r="J9" i="2" s="1"/>
  <c r="L407" i="1"/>
  <c r="L412" i="1" l="1"/>
  <c r="M407" i="1" s="1"/>
  <c r="M4" i="2"/>
  <c r="M9" i="2" s="1"/>
  <c r="M411" i="1"/>
  <c r="M408" i="1"/>
  <c r="M409" i="1"/>
  <c r="M410" i="1"/>
  <c r="M412" i="1"/>
  <c r="N4" i="2" l="1"/>
  <c r="A40" i="4" s="1"/>
  <c r="N7" i="2"/>
  <c r="A43" i="4" s="1"/>
  <c r="M43" i="4" s="1"/>
  <c r="N8" i="2"/>
  <c r="A44" i="4" s="1"/>
  <c r="N5" i="2"/>
  <c r="A41" i="4" s="1"/>
  <c r="N9" i="2"/>
  <c r="N6" i="2"/>
  <c r="A42" i="4" s="1"/>
  <c r="I40" i="4" l="1"/>
  <c r="H40" i="4"/>
  <c r="E40" i="4"/>
  <c r="J40" i="4"/>
  <c r="G40" i="4"/>
  <c r="K40" i="4"/>
  <c r="D40" i="4"/>
  <c r="M40" i="4"/>
  <c r="L40" i="4"/>
  <c r="M42" i="4"/>
  <c r="L42" i="4"/>
  <c r="F40" i="4"/>
  <c r="F42" i="4"/>
  <c r="E42" i="4"/>
  <c r="K42" i="4"/>
  <c r="H42" i="4"/>
  <c r="I42" i="4"/>
  <c r="J42" i="4"/>
  <c r="G42" i="4"/>
  <c r="D42" i="4"/>
  <c r="E43" i="4"/>
  <c r="J43" i="4"/>
  <c r="I43" i="4"/>
  <c r="K43" i="4"/>
  <c r="D43" i="4"/>
  <c r="G43" i="4"/>
  <c r="H43" i="4"/>
  <c r="L43" i="4"/>
  <c r="F43" i="4"/>
  <c r="N42" i="4" l="1"/>
  <c r="M45" i="4"/>
  <c r="N43" i="4"/>
  <c r="N40" i="4"/>
  <c r="D45" i="4"/>
  <c r="G45" i="4"/>
  <c r="H45" i="4"/>
  <c r="L45" i="4"/>
  <c r="F45" i="4"/>
  <c r="J45" i="4"/>
  <c r="I45" i="4"/>
  <c r="K45" i="4"/>
  <c r="E45" i="4"/>
  <c r="N45" i="4" l="1"/>
  <c r="N46" i="4" s="1"/>
  <c r="D46" i="4" l="1"/>
  <c r="K46" i="4"/>
  <c r="L46" i="4"/>
  <c r="M46" i="4"/>
  <c r="H46" i="4"/>
  <c r="J46" i="4"/>
  <c r="G46" i="4"/>
  <c r="F46" i="4"/>
  <c r="I46" i="4"/>
  <c r="E46" i="4"/>
</calcChain>
</file>

<file path=xl/sharedStrings.xml><?xml version="1.0" encoding="utf-8"?>
<sst xmlns="http://schemas.openxmlformats.org/spreadsheetml/2006/main" count="1488" uniqueCount="583">
  <si>
    <t>Inversión (pesos corrientes)</t>
  </si>
  <si>
    <t>Corto Plazo</t>
  </si>
  <si>
    <t>Mediano Plazo</t>
  </si>
  <si>
    <t>Largo Plazo</t>
  </si>
  <si>
    <t>Total Inversión</t>
  </si>
  <si>
    <t>Fuente</t>
  </si>
  <si>
    <t>CORPAMAG</t>
  </si>
  <si>
    <t>Gobernación</t>
  </si>
  <si>
    <t>MADS</t>
  </si>
  <si>
    <t>Alcaldía de Santa Marta</t>
  </si>
  <si>
    <t>2013-2015</t>
  </si>
  <si>
    <t>Conformación, consolidación y capacitación de comités de gestores ambientales comunitarios</t>
  </si>
  <si>
    <t>Fase de diseño y planeación del proyecto</t>
  </si>
  <si>
    <t>Fase de sensibilización con instituciones y comunidades</t>
  </si>
  <si>
    <t>Fase conformación de los comités comunitarios de gestión ambiental</t>
  </si>
  <si>
    <t>Proceso de formación de gestores ambientales comunitarios</t>
  </si>
  <si>
    <t>Fase de acompañamiento y evaluación</t>
  </si>
  <si>
    <t>Total</t>
  </si>
  <si>
    <t>Actividades</t>
  </si>
  <si>
    <t>Porcentaje Participación</t>
  </si>
  <si>
    <t>2016-2021</t>
  </si>
  <si>
    <t>2022-2036</t>
  </si>
  <si>
    <t>Educación Ambiental Participativa</t>
  </si>
  <si>
    <t xml:space="preserve">Sensibilización y concientización ambiental  </t>
  </si>
  <si>
    <t>Diseño y ejecución de los planes de capacitación</t>
  </si>
  <si>
    <t>Apoyo iniciativas ambientales escolares</t>
  </si>
  <si>
    <t>Apoyo iniciativas ambientales comunitarias</t>
  </si>
  <si>
    <t>Coordinación institucional con los resguardos indígenas</t>
  </si>
  <si>
    <t>Fase de concertación y articulación de saberes ancestrales</t>
  </si>
  <si>
    <t>Fase de seguimiento y evaluación</t>
  </si>
  <si>
    <t>Comunidad</t>
  </si>
  <si>
    <t>Fase de acercamiento con las organizaciones indígenas</t>
  </si>
  <si>
    <t>Fase de identificación y ejecución de proyectos</t>
  </si>
  <si>
    <t>Evaluación de los mecanismos de gestión de salud y educación</t>
  </si>
  <si>
    <t>Fase de planeación y diseño metodológico del proyecto</t>
  </si>
  <si>
    <t>Fase de concertación</t>
  </si>
  <si>
    <t>Fase de implementación del proyecto</t>
  </si>
  <si>
    <t>Fase de seguimiento</t>
  </si>
  <si>
    <t xml:space="preserve">Capacitación e implementación de tecnologías sostenibles para las actividades agropecuarias </t>
  </si>
  <si>
    <t>Implementación del Registro Único de Usuarios de servicios agropecuarios y ambientales</t>
  </si>
  <si>
    <t>Talleres grupales sobre ventajas y desventajas de las prácticas agropecuarias convencionales como de las prácticas sostenibles</t>
  </si>
  <si>
    <t>Talleres grupales sobre impactos ambientales de las prácticas agropecuarias convencionales</t>
  </si>
  <si>
    <t>Talleres grupales sobre funcionamiento de los sistemas productivos, como los agroforestales, silvopastoriles y otros</t>
  </si>
  <si>
    <t>Talleres grupales sobre condiciones agroecológicas necesarias para el éxito en la implementación de la tecnología</t>
  </si>
  <si>
    <t>Talleres grupales sobre beneficios ambientales y socioeconómicos derivados de la implementación de buenas prácticas agropecuarias sostenibles</t>
  </si>
  <si>
    <t>Formulación de un plan de incentivos a las prácticas productivas sostenibles</t>
  </si>
  <si>
    <t>Caracterización de productores en el área de influencia de la cuenca</t>
  </si>
  <si>
    <t>Formulación de un plan de mejoramiento de hábitat para comunidades localizadas en zonas aptas para uso residencial</t>
  </si>
  <si>
    <t>Identificar indicadores y variables de población afectada</t>
  </si>
  <si>
    <t>Revisión de fuentes de información secundaria, entre ellas los planes de vivienda</t>
  </si>
  <si>
    <t>Diseño de proceso de recolección de información primaria de población a reubicar</t>
  </si>
  <si>
    <t>Recolección de información primaria de población a reubicar</t>
  </si>
  <si>
    <t>Revisión, crítica y depuración de información de campo</t>
  </si>
  <si>
    <t>Tabulación y procesamiento de información de campo</t>
  </si>
  <si>
    <t>Análisis de información de campo y de las necesidades de la población a reubicar</t>
  </si>
  <si>
    <t>Elaboración de informes finales del plan de mejoramiento de hábitat</t>
  </si>
  <si>
    <t>Identificación de las determinantes ambientales para la Cuenca</t>
  </si>
  <si>
    <t>Socialización de los determinantes con las instituciones y comunidad local</t>
  </si>
  <si>
    <t>Representación espacial de las determinantes ambientales en el Sistema de información geográfico</t>
  </si>
  <si>
    <t xml:space="preserve">Documento técnico con las determinantes ambientales y recomendaciones para su incorporación en los instrumentos de planificación </t>
  </si>
  <si>
    <t>Entrega de determinantes y acompañamiento a la administración local para la incorporación de las determinantes en el proceso de revisión y ajuste del instrumentos de planificación</t>
  </si>
  <si>
    <t xml:space="preserve">Incorporación de determinantes ambientales POMCAs en los POT, EOT y PBNOT de los municipios que hacen parte de la Cuenca </t>
  </si>
  <si>
    <t>Capacitación ciudadana para la vigilancia, control y seguimiento de los recursos destinados a invertir</t>
  </si>
  <si>
    <t>Identificar indicadores y variables de población a capacitar</t>
  </si>
  <si>
    <t>Revisión de fuentes de información secundaria, entre ellas la información de las instituciones localizadas en la cuenca</t>
  </si>
  <si>
    <t>Diseño de proceso de recolección de información primaria de población a capacitar</t>
  </si>
  <si>
    <t>Recolección de información primaria de población a capacitar</t>
  </si>
  <si>
    <t>Análisis de información de campo y de las falencias de la población a capacitar</t>
  </si>
  <si>
    <t>Elaboración de informes de falencias de la población a capacitar y de las soluciones al problema</t>
  </si>
  <si>
    <t>Conformación de grupos de veeduría ciudadana</t>
  </si>
  <si>
    <t>Conformación de grupos de veeduría ambiental</t>
  </si>
  <si>
    <t>Apoyo a la comunidad para realizar el seguimiento de los recursos destinados a invertir</t>
  </si>
  <si>
    <t>Directrices para la con servación y el uso sostenible de las especies de fauna</t>
  </si>
  <si>
    <t>Talleres de socialización con instituciones y comunidad local</t>
  </si>
  <si>
    <t>Aprobación de la reglamentación del uso de la fauna y definición de periodos de veda y cotos de caza</t>
  </si>
  <si>
    <t>Establecimiento de mecanismo de control y vigilancia de las actividades de extracción y aprovechamiento de fauna</t>
  </si>
  <si>
    <t>Plan de acción para la conservación y priorización de proyectos para protección y recuperación de especies amenazadas</t>
  </si>
  <si>
    <t xml:space="preserve">Diseño de dos proyectos pilotos para la recuperación de la fauna </t>
  </si>
  <si>
    <t>Evaluación y seguimiento del proyecto</t>
  </si>
  <si>
    <t>Implementación de proyectos pilotos con participación de la comunidad</t>
  </si>
  <si>
    <t>Talleres de socialización</t>
  </si>
  <si>
    <t>Implementación de una estrategia de comunicación y divulgación de resultados e información a nivel local, a través del centros de centros de conservación ex situ y redes de información virtual</t>
  </si>
  <si>
    <t>Establecimiento de una nueva área protegida (AP) para la conservación de la biodiversidad</t>
  </si>
  <si>
    <t>Recopilación de información secundaria y primaria</t>
  </si>
  <si>
    <t>Selección del sitio candidato para establecer el AP</t>
  </si>
  <si>
    <t>Definición de los criterios para la delimitación del AP</t>
  </si>
  <si>
    <t>Delimitación espacial del área protegida</t>
  </si>
  <si>
    <t>Caracterización y diagnóstico del AP</t>
  </si>
  <si>
    <t>Zonificación del AP</t>
  </si>
  <si>
    <t>Definición de la zona de amortiguadora del AP</t>
  </si>
  <si>
    <t>Propuesta de reglamentación del AP</t>
  </si>
  <si>
    <t>Formulación de los lineamientos del plan de manejo del AP</t>
  </si>
  <si>
    <t>Aprobación del AP</t>
  </si>
  <si>
    <t>Recopilación de información secundaria e identificación de vacíos y necesidades de información</t>
  </si>
  <si>
    <t>Talleres de recopilación de información</t>
  </si>
  <si>
    <t>Estructurar el plan de investigación, priorizando las líneas temáticas de investigación, estrategias, programas y proyectos</t>
  </si>
  <si>
    <t>Talleres de expertos y socialización</t>
  </si>
  <si>
    <t>Priorizar los proyectos de investigación  a escala espacial y temporal</t>
  </si>
  <si>
    <t>Elaborar el plan de acción para la implementación del plan de investigación</t>
  </si>
  <si>
    <t>Estrategia financiera del plan de acción</t>
  </si>
  <si>
    <t>Adopción oficial y puesta en marcha del plan de acción</t>
  </si>
  <si>
    <t>Capacitación de auditores internos: poner en funcionamiento el programa de auditoría interna. Capacitando a un equipo de auditoría interna</t>
  </si>
  <si>
    <t>Auditoria de Registro. Auditoría externa para certificación</t>
  </si>
  <si>
    <t>Planificación: Análisis de la situación actual de conformidad con la norma y qué requisitos necesitarán ser atendidos</t>
  </si>
  <si>
    <t>Desarrollo: diseño y documentación de los procesos de conformidad de ISO, NTC GP1000 y MECI</t>
  </si>
  <si>
    <t>Capacitación de todos los empleados para trabajar con la norma ISO 9001 NTC GP1000 y MECI</t>
  </si>
  <si>
    <t>Fortalecimiento del sistema de calidad institucional</t>
  </si>
  <si>
    <t>Formulación del plan de investigación sobre la base natural de la Cuenca</t>
  </si>
  <si>
    <t>Capacitación y formación de los empleados a nivel de postgrado en sistemas de calidad ambiente y administración pública</t>
  </si>
  <si>
    <t>Identificar las necesidades de capacitación</t>
  </si>
  <si>
    <t>Diseño del programa de capacitación</t>
  </si>
  <si>
    <t>Evaluación del programa de capacitación</t>
  </si>
  <si>
    <t>Gestión de los residuos generados en la actividad productiva</t>
  </si>
  <si>
    <t>Diagnóstico</t>
  </si>
  <si>
    <t>Identificación y evaluación de alternativas de aprovechamiento</t>
  </si>
  <si>
    <t>Diseño de sistemas de aprovechamiento</t>
  </si>
  <si>
    <t>Consecución de recursos</t>
  </si>
  <si>
    <t>Construcción e implementación de sistemas de aprovechamiento</t>
  </si>
  <si>
    <t>Ampliación y mejoramiento en la calidad de servicios de agua potable y saneamiento básico</t>
  </si>
  <si>
    <t>Diagnóstico de agua potable y saneamiento básico en zonas urbanas y rurales (técnico, institucional, administrativo, ambiental)</t>
  </si>
  <si>
    <t>Identificación y evaluación de alternativas para captación, tratamiento y distribución de agua potable</t>
  </si>
  <si>
    <t>Identificación y evaluación de alternativas para el manejo de aguas residuales</t>
  </si>
  <si>
    <t>Identificación y evaluación de alternativas para el manejo de residuos sólidos</t>
  </si>
  <si>
    <t xml:space="preserve">Evaluación financiera </t>
  </si>
  <si>
    <t>Diseño de sistemas</t>
  </si>
  <si>
    <t>Construcción de obras e implementación de sistemas</t>
  </si>
  <si>
    <t>Fortalecimiento del sistema de información ambiental de la cuenca</t>
  </si>
  <si>
    <t>Diseño del Modelo de gestion de la información</t>
  </si>
  <si>
    <t>Plantear y Definir las politicas de gestion de la información</t>
  </si>
  <si>
    <t xml:space="preserve">Analisis y diseño de la plataforma tecnologica de la información </t>
  </si>
  <si>
    <t xml:space="preserve">Implementacion y pruebas de funcionalidad </t>
  </si>
  <si>
    <t>Administración y gestión ambiente de la plataforma tecnologica</t>
  </si>
  <si>
    <t>Campañas de sensibilización y capacitación</t>
  </si>
  <si>
    <t>Diagnostico y caracterizacion de las practicas agroindustriales con respecto al uso del agua</t>
  </si>
  <si>
    <t xml:space="preserve">Identificación de puntos criticos  y evaluación de alternativas </t>
  </si>
  <si>
    <t>Diseño e Implementación de las alternativas tecnologicas</t>
  </si>
  <si>
    <t>Sensibilizacion y capacitacion</t>
  </si>
  <si>
    <t>Gestión sostenible del uso del agua en la agroindustria</t>
  </si>
  <si>
    <t>Fortalecimiento de redes de monitoreo de la calidad del agua</t>
  </si>
  <si>
    <t>Diseño de la red de monitoreo</t>
  </si>
  <si>
    <t>Implementación de la red equipos, sensores y estrategias</t>
  </si>
  <si>
    <t>Implementacion de la oficina de modelacion e investigacion de la caldiad de agua</t>
  </si>
  <si>
    <t>Analisis de gestion y administracion de la red</t>
  </si>
  <si>
    <t>Formulación del plan de conservación de fauna para la Cuenca</t>
  </si>
  <si>
    <t>Socialización del proyecto con la comunidad</t>
  </si>
  <si>
    <t>Localización y delimitación de zonas de rondas a intervenir</t>
  </si>
  <si>
    <t>Selección de especies nativas, construcción de viveros y siebra de semillas</t>
  </si>
  <si>
    <t>Talleres de capacitación a las comunidades</t>
  </si>
  <si>
    <t>Limpieza de zonas, preparación y siembra de especies con apoyo de comunidades</t>
  </si>
  <si>
    <t>Delimitación de las áreas reforestadas y geoposicionamiento de las mismas</t>
  </si>
  <si>
    <t>Selección, estudio y delimitación de predios para compra</t>
  </si>
  <si>
    <t>Mantenimiento y seguimiento de las áreas reforestadas</t>
  </si>
  <si>
    <t>Socialización y evaluación de resultados</t>
  </si>
  <si>
    <t>Delimitación física, recuperación  y saneamiento de las rondas hídricas del río y principales afluentes</t>
  </si>
  <si>
    <t>27 (Dalia)</t>
  </si>
  <si>
    <t>Localización y delimitación de zonas del acuífero a intervenir</t>
  </si>
  <si>
    <t>Delimitación Física de las áreas de recarga de Acuíferos</t>
  </si>
  <si>
    <t>Identificación de zonas y localización de puntos para instalación de estaciones</t>
  </si>
  <si>
    <t>Selección de equipos, sistema de enlace y compra</t>
  </si>
  <si>
    <t>Geoposicionamiento, construcción de bases y soportes para equipos y cerramiento de las estaciones</t>
  </si>
  <si>
    <t>Instalaciòn y prueba de equipos y sistema  de enlace</t>
  </si>
  <si>
    <t>Mantenimiento de las estaciones</t>
  </si>
  <si>
    <t xml:space="preserve"> Instrumentación de cuencas para manejo y aprovechamiento controlado del recurso hídrico superficial y subterráneo</t>
  </si>
  <si>
    <t>Elaboración de cartografía base</t>
  </si>
  <si>
    <t>Análisis de antecedentes históricos</t>
  </si>
  <si>
    <t>Diagnóstico de las condiciones físicas</t>
  </si>
  <si>
    <t>Estudios básicos (geología, geomorfología, geotecnia, hidrología, hidrogeología, cobertura y uso del suelo)</t>
  </si>
  <si>
    <t>Evaluación de las amenazas (factores antrópicos, sísimicos y precipitación)</t>
  </si>
  <si>
    <t>Evaluación de la vulnerabilidad física, corporal y funcional</t>
  </si>
  <si>
    <t>Evaluación de riesgos</t>
  </si>
  <si>
    <t>Estudio de evaluación semi-cuantitativa de riesgos ambientales y tecnológicos (por lo menos a escala 1:25000)</t>
  </si>
  <si>
    <t xml:space="preserve">25 (Guilliam) </t>
  </si>
  <si>
    <t>Organización de la comunidad</t>
  </si>
  <si>
    <t>Reconocimiento físico de la cuenca</t>
  </si>
  <si>
    <t>Medición de lluvias y caudales</t>
  </si>
  <si>
    <t>Implementación y funcionamiento del sistema de alerta temprana</t>
  </si>
  <si>
    <t>Evaluación de la situación, difusión de la alerta y plan de emergencia</t>
  </si>
  <si>
    <t>Diseño de un sistema de alerta temprana</t>
  </si>
  <si>
    <t>Lineamientos para el ordenamiento y manejo forestal</t>
  </si>
  <si>
    <t>Formulación de los lineamientos para el turismo sostenible</t>
  </si>
  <si>
    <t>Formulación del programa de monitoreo de los ecosistemas, recursos naturales y las variables climáticas</t>
  </si>
  <si>
    <t>Indicador</t>
  </si>
  <si>
    <t>Porcentaje de Instituciones (públicas y privadas) coordinando planes de acción para la educación ambiental</t>
  </si>
  <si>
    <t>Porcentaje de comité de gestión ambiental comunitarios creados en la cuenca</t>
  </si>
  <si>
    <t>Número de funcionarios y líderes capacitados como gestores ambientales comunitarios</t>
  </si>
  <si>
    <t>Porcentaje de ejecución de los proyectos de educación ambiental participativa (PROCEDA) diseñados desde el comité de gestión ambiental comunitaria de la cuenca</t>
  </si>
  <si>
    <t>Número de organizaciones sociales locales empoderadas y capacitadas a través de las actividades del comité de gestión ambiental comunitaria de la cuenca</t>
  </si>
  <si>
    <t>Porcentaje de recursos asignados y ejecutados para el programa de educación ambiental, comunicación y participación comunitaria</t>
  </si>
  <si>
    <t>Número de PRAES apoyados y ejecutados</t>
  </si>
  <si>
    <t>Porcentaje de Instituciones certificadas en calidad</t>
  </si>
  <si>
    <t>Porcentaje de Instituciones con sistemas de información implementados</t>
  </si>
  <si>
    <t>Número de funcionarios capacitados a nivel de postgrados</t>
  </si>
  <si>
    <t>Porcentaje de personas en Necesidades Básicas Insatisfechas</t>
  </si>
  <si>
    <t>Índice de calidad agua</t>
  </si>
  <si>
    <t>Demanda Bioquímica de Oxigeno</t>
  </si>
  <si>
    <t>Rondas de cauces libres de ocupación y recuperadas en la cuenca baja y media</t>
  </si>
  <si>
    <t xml:space="preserve">Áreas de recarga de acuíferos identificadas y delimitadas </t>
  </si>
  <si>
    <t>Porcentaje de área de la cuenca con un índice de escasez alto</t>
  </si>
  <si>
    <t xml:space="preserve">Número de sectores productivos que implementen buenas prácticas agropecuarias ambientales a sus prácticas productivas </t>
  </si>
  <si>
    <t>Restauración  ecológica de bosques, rondas hídricas y nacederos</t>
  </si>
  <si>
    <t xml:space="preserve">24 (Guilliam) </t>
  </si>
  <si>
    <t>Tiempo de ejecucion (año)</t>
  </si>
  <si>
    <t>Proyecto</t>
  </si>
  <si>
    <t>No</t>
  </si>
  <si>
    <t>Programa</t>
  </si>
  <si>
    <t>Programas y proyectos</t>
  </si>
  <si>
    <t>Fuentes de Financiación Cuenca del Río Piedras</t>
  </si>
  <si>
    <t>Inversión Social</t>
  </si>
  <si>
    <t>Alto número de personas con NBI</t>
  </si>
  <si>
    <t>Descripción del FC</t>
  </si>
  <si>
    <t>Factor de Cambio</t>
  </si>
  <si>
    <t>Impacto (Efecto en la sostenibilidad ambiental de la cuenca)</t>
  </si>
  <si>
    <t>Actividades – presiones que causa la situación</t>
  </si>
  <si>
    <t>Descripción de la Situación</t>
  </si>
  <si>
    <t>Síntesis diagnóstica (problemas, potencialidades)</t>
  </si>
  <si>
    <t>Planificación y Control Territorial </t>
  </si>
  <si>
    <t>Uso Inadecuado del Suelo</t>
  </si>
  <si>
    <t>Total Costos de Inversión</t>
  </si>
  <si>
    <t>Gobernanza Ambiental</t>
  </si>
  <si>
    <t xml:space="preserve">La presencia de ONG, asociaciones e instituciones que brindan capacitaciones y apoyo al desarrollo de la comunidad. </t>
  </si>
  <si>
    <t>Permanente</t>
  </si>
  <si>
    <t>Transitorio</t>
  </si>
  <si>
    <t>Porcentaje de área de la cuenca con un índice de escasez alto Entre 0 - 25 %</t>
  </si>
  <si>
    <t>Porcentaje de área de la cuenca con un índice de escasez alto Entre 25 - 50 %</t>
  </si>
  <si>
    <t>Porcentaje de área de la cuenca con un índice de escasez alto Entre 50 - 70 %</t>
  </si>
  <si>
    <t>Entre el 60 % y el 100% rondas recuperadas y protegidas</t>
  </si>
  <si>
    <t>Entre 25 % y el 60% de rondas recuperadas y protegidas</t>
  </si>
  <si>
    <t>El porcentaje de rondas recuperadas y protegidas es menor al 25%</t>
  </si>
  <si>
    <t>Invasión de Rondas</t>
  </si>
  <si>
    <t>Rondas de cauces libres de ocupación y residuos sólidos en la cuenca baja</t>
  </si>
  <si>
    <t>Desarticulación Institucional Ambiental</t>
  </si>
  <si>
    <t>Cobertura  de acceso a agua potable y manejo de aguas residuales menor al 15%</t>
  </si>
  <si>
    <t>Gestión ambiental</t>
  </si>
  <si>
    <t>Componente sociocultural</t>
  </si>
  <si>
    <t>Guilliam</t>
  </si>
  <si>
    <t>Porcentaje de área de la cuenca con  asentamientos humanos entre 4% y 5%.</t>
  </si>
  <si>
    <t>Porcentaje de área de la cuenca con  asentamientos humanos entre 1% y 3%.</t>
  </si>
  <si>
    <t>No se incrementa el porcentaje de áreas con asentamientos humanos</t>
  </si>
  <si>
    <t xml:space="preserve">%  de área de la cuenca con asentamientos humanos </t>
  </si>
  <si>
    <t>Área geográficamente definida que esta designada o regulada y gestionada para lograr específicos objetivos de conservación (CDB, Ley 165 de 1994).</t>
  </si>
  <si>
    <t xml:space="preserve">Débil capacidad de gestión de las áreas de protección natural e insuficientes áreas dedicadas a la preservación efectiva de los ecosistemas y la biodiversidad (como zonas intangibles o de importancia cultural) para mantener la oferta de bienes y servicios ambientales </t>
  </si>
  <si>
    <t>Desarrollo de  Asentamientos Humanos</t>
  </si>
  <si>
    <t>Definido como el tipo de aprovechamiento que se realiza en cualquier espacio de la superficie terrestre (IGAC, 2012).</t>
  </si>
  <si>
    <t>Uso del suelo</t>
  </si>
  <si>
    <t>Deterioro de la estructura ecológica de la Cuenca</t>
  </si>
  <si>
    <t>V. PLANIFICACIÓN DEL TERRITORIO BAJO EL ENFOQUE ECOSISTÉMICO</t>
  </si>
  <si>
    <t>Que aumente entre el 71-90%</t>
  </si>
  <si>
    <t>Que disminuya entre 50-70%</t>
  </si>
  <si>
    <t>Que se mantenga el porcentaje actual de 60%</t>
  </si>
  <si>
    <t>Cobertura de Bosque del 60% (bosque, ripario, fragmentado)</t>
  </si>
  <si>
    <t>Porcentaje de Cobertura de Bosque (bosque, bosque ripario y fragmentado)</t>
  </si>
  <si>
    <t>Transformación de Ecosistemas</t>
  </si>
  <si>
    <t>Deterioro de la cobertura vegetal por la ampliación de la frontera agropecuaria</t>
  </si>
  <si>
    <t xml:space="preserve"> IV. Gestión, administración y ejecución integral y eficiente de  recursos para inversión social </t>
  </si>
  <si>
    <t>Entre 15% y 39%de habitantes con Necesidades Básicas Insatisfechas  en el futuro.</t>
  </si>
  <si>
    <t>61 y 85 % de habitantes con Necesidades Básicas Insatisfechas  en el futuro.</t>
  </si>
  <si>
    <t>Entre 40 y 60 % de habitantes con Necesidades Básicas Insatisfechas  en el futuro.</t>
  </si>
  <si>
    <t>Porcentaje de habitantes en Necesidad Básicas Insatisfechas</t>
  </si>
  <si>
    <t>William</t>
  </si>
  <si>
    <t>Practicas productivas</t>
  </si>
  <si>
    <t>III. Gestión sostenible de las actividades productivas</t>
  </si>
  <si>
    <t>Menos del 30% de los sectores productivos implementen buenas prácticas ambientales</t>
  </si>
  <si>
    <t>Prácticas productivas</t>
  </si>
  <si>
    <t>Educación ambiental</t>
  </si>
  <si>
    <t>II. Fortalecimiento de  la cultura ambiental y la participación ciudadana</t>
  </si>
  <si>
    <t>Educación Ambiental</t>
  </si>
  <si>
    <t>Se disminuye el porcentaje de  área de la cuenca en conflicto severo de uso del territorio entre un 80% y 100%</t>
  </si>
  <si>
    <t>Se disminuye el porcentaje de  área de la cuenca en conflicto severo de uso del territorio entre un  50% y 79%</t>
  </si>
  <si>
    <t>Igual</t>
  </si>
  <si>
    <t>Porcentaje del área de la cuenca en conflicto severo del uso del territorio</t>
  </si>
  <si>
    <t>I. Fortalecimiento de las instituciones encargadas del manejo ambiental y definición de los mecanismos para la disminución del conflicto de uso de territorio</t>
  </si>
  <si>
    <t>Existen instrumentos de planificación formulados mas no implementados</t>
  </si>
  <si>
    <t>Planificación y Control Territorial</t>
  </si>
  <si>
    <t>Costos de Estimados</t>
  </si>
  <si>
    <t>Tipo de Proyecto</t>
  </si>
  <si>
    <t>Proyectos</t>
  </si>
  <si>
    <t>Programas</t>
  </si>
  <si>
    <t xml:space="preserve">Estrategias </t>
  </si>
  <si>
    <t>Hipótesis 3</t>
  </si>
  <si>
    <t>Hipótesis 2</t>
  </si>
  <si>
    <t>Hipótesis 1</t>
  </si>
  <si>
    <t>Estado Presente</t>
  </si>
  <si>
    <t>VE</t>
  </si>
  <si>
    <t xml:space="preserve">Acciones de regulación y ordenamiento para garantizar la sostenibilidad del recurso y la optimización de su uso, el que se deriva del ciclo hidrológico y de establecer interrelaciones entre diferentes componentes naturales y antrópicos. </t>
  </si>
  <si>
    <t>Gestión integral del recurso hídrico</t>
  </si>
  <si>
    <t>Gestión Ambiental</t>
  </si>
  <si>
    <t>Disponibilidad del Recurso Hídrico </t>
  </si>
  <si>
    <t>Gestión Integral del Recurso Hídrico</t>
  </si>
  <si>
    <t>El desarrollo de actividades agropecuarias productivas inapropiadas como la siembra en fuertes pendientes, zonas de grandes monocultivos, agricultura sin mucho control y poca tecnificación y especialmente la ganadería extensiva acompañada de la tala del bosque nativo y la quema en zonas altas de la cuenca, producen problemas de deforestación y erosión. Adicionalmente, la construcción de vías y estructuras para el cruce de las mismas ocasionan represamiento. Durante la época de lluvias cuando se incrementan los aportes por escorrentía y debido a las altas pendientes en la parte alta de la cuenca, con el incremento de humedad y la falta de cobertura vegetal el río arrastra los sedimentos y los deposita en la parte baja de la cuenca donde las pendientes son más suaves y las velocidades menores. El sedimento depositado disminuye la capacidad de transporte de agua en el cauce del río, provocando inundaciones en las zonas planas de la cuenca durante la época  de lluvias. También la mala disposición de residuos sólidos (basuras) contribuye a la sedimentación del cauce en la parte baja</t>
  </si>
  <si>
    <t>Inundaciones en las poblaciones de la Parte baja de la Cuenca</t>
  </si>
  <si>
    <t xml:space="preserve">Practicas productivas </t>
  </si>
  <si>
    <t xml:space="preserve">Existen problemas de altos niveles de turbiedad y coliformes fecales en las cuencas media y baja, no permitiendo la destinación del recurso para fines recreativos mediante contacto primario y secundario. </t>
  </si>
  <si>
    <t>Contaminación del Recurso Hídrico en la cuenca media y baja</t>
  </si>
  <si>
    <t>(problemas, potencialidades)</t>
  </si>
  <si>
    <t>Actividades – presiones que causa la situación Generación de malos olores</t>
  </si>
  <si>
    <t>Síntesis diagnóstica</t>
  </si>
  <si>
    <t>Componente hidrico</t>
  </si>
  <si>
    <t>PLAZO</t>
  </si>
  <si>
    <t>COSTOS DE INVERSIÓN</t>
  </si>
  <si>
    <t>TIPO DE PROYECTO</t>
  </si>
  <si>
    <t>PROYECTOS</t>
  </si>
  <si>
    <t>PROGRAMAS</t>
  </si>
  <si>
    <t>ESTRATEGIAS SELECCIONADAS</t>
  </si>
  <si>
    <t>HIPOTESIS</t>
  </si>
  <si>
    <t>ESTADO PRESENTE</t>
  </si>
  <si>
    <t>INDICADOR</t>
  </si>
  <si>
    <t>Factores de Cambio</t>
  </si>
  <si>
    <t>Problemas y Potencialidades</t>
  </si>
  <si>
    <t>A. Fortalecimiento de la  coordinación interinstitucional para la educación ambiental</t>
  </si>
  <si>
    <t xml:space="preserve">B. Fortalecimiento del sistema de gestión </t>
  </si>
  <si>
    <t>2. Fortalecimiento del sistema de calidad institucional</t>
  </si>
  <si>
    <t>3. Fortalecimiento del sistema de gestión ambiental de la cuenca</t>
  </si>
  <si>
    <t>5. Educación Ambiental participativa</t>
  </si>
  <si>
    <t>VI. Gestión del Riesgo</t>
  </si>
  <si>
    <t>VII. Conservación de recursos hídrico</t>
  </si>
  <si>
    <t>Plazo (años)</t>
  </si>
  <si>
    <t>Año de inversión</t>
  </si>
  <si>
    <t>Fuente de inversión</t>
  </si>
  <si>
    <t xml:space="preserve">1. Articulación interinstitucional para educación ambiental </t>
  </si>
  <si>
    <t>8. Gestión de los residuos generados en la actividad productiva</t>
  </si>
  <si>
    <t>9. Gestión sostenible del uso del agua en la agroindustrial</t>
  </si>
  <si>
    <t>11. Formulación de un plan de incentivos a las practicas productivas sostenibles</t>
  </si>
  <si>
    <t>14. Evaluación de los mecanismos de gestión de salud y educación</t>
  </si>
  <si>
    <t>15. Capacitación ciudadana para la Vigilancia, control y seguimiento de los recursos destinados a invertir</t>
  </si>
  <si>
    <t>16. Incorporación de determinantes ambientales POMCAs en los POT, EOT y PBNOT de los municipios que hacen parte de la Cuenca</t>
  </si>
  <si>
    <t>17. Lineamientos para el ordenamiento y manejo forestal</t>
  </si>
  <si>
    <t>18. Formulación de los lineamientos para el turismo sostenible</t>
  </si>
  <si>
    <t>19. Restauración ecológica de bosques, rondas hídricas y nacederos</t>
  </si>
  <si>
    <t>20. Directrices para la conservación y el uso sostenible de las especies de fauna</t>
  </si>
  <si>
    <t>21. Sitios prioritarios  para la conservación de la biodiversidad</t>
  </si>
  <si>
    <t>22. Formulación del plan de investigación sobre la base natural de la Cuenca</t>
  </si>
  <si>
    <t>23. Formulación del programa de monitoreo de los ecosistemas, recursos naturales y las variables climáticas</t>
  </si>
  <si>
    <t>25. Diseño  de un sistema de  alerta temprana</t>
  </si>
  <si>
    <t>27. Delimitación física y Saneamiento de las rondas hídricas</t>
  </si>
  <si>
    <t>C. Educación Ambiental, comunicación y participación comunitaria</t>
  </si>
  <si>
    <t>E. Producción limpia de bienes de origen agropecuario</t>
  </si>
  <si>
    <t>F. Disminución de la pobreza y mejoramiento de la calidad de vida</t>
  </si>
  <si>
    <t>G. ORDENAMIENTO AMBIENTAL TERRITORIAL</t>
  </si>
  <si>
    <t>H. SOSTENIBILIDAD AMBIENTAL</t>
  </si>
  <si>
    <t>K. Control, seguimiento  y monitoreo de l recurso hídrico</t>
  </si>
  <si>
    <t xml:space="preserve">Articulación interinstitucional para educación ambiental </t>
  </si>
  <si>
    <t>A. Programa de Fortalecimiento de la coordinación interinstitucional para la educación ambiental</t>
  </si>
  <si>
    <t xml:space="preserve">B. Programa de Fortalecimiento del sistema de gestión </t>
  </si>
  <si>
    <t>D. Programa de Apoyo y acompañamiento a los programas de comunidades etnicas</t>
  </si>
  <si>
    <t>F. Programa de Disminución de la pobreza  y mejoramiento de la calidad de vida</t>
  </si>
  <si>
    <t>J. Programa de Recuperación,  mantenimiento y protección de las rondas hídricas y Acuíferos</t>
  </si>
  <si>
    <t>28 (Dalia)</t>
  </si>
  <si>
    <t>29. Fortalecimiento de redes de monitoreo de la calidad del agua.</t>
  </si>
  <si>
    <t>K. Programa de Control, seguimiento y monitoreo del recurso hídrico</t>
  </si>
  <si>
    <t>30 (Dalia)</t>
  </si>
  <si>
    <t>C. Programa de Educación Ambiental, comunicación y participación comunitaria</t>
  </si>
  <si>
    <t>A</t>
  </si>
  <si>
    <t>B</t>
  </si>
  <si>
    <t>C</t>
  </si>
  <si>
    <t>D</t>
  </si>
  <si>
    <t>E</t>
  </si>
  <si>
    <t>F</t>
  </si>
  <si>
    <t>G</t>
  </si>
  <si>
    <t>H</t>
  </si>
  <si>
    <t>I</t>
  </si>
  <si>
    <t>J</t>
  </si>
  <si>
    <t>K</t>
  </si>
  <si>
    <t>Número de instrumentos formulados para el ordenamiento ambiental territorial y porcentaje de ejecución de los formulados</t>
  </si>
  <si>
    <t>D. Fortalecimiento de las relaciones sociales e institucionales con grupos étnicas presentes en la cuenca</t>
  </si>
  <si>
    <t>Porcentaje de diálogos interculturales para el fortalecimiento de las relaciones sociales e institucionales</t>
  </si>
  <si>
    <t xml:space="preserve">Fase de sensibilización  interinstitucional  </t>
  </si>
  <si>
    <t>Fase  de creación y consolidación del mecanismo para la articulación (unidad de apoyo técnico ambiental) de programas y proyectos ambientales para la educación ambiental</t>
  </si>
  <si>
    <t xml:space="preserve">Fase de implementación </t>
  </si>
  <si>
    <t>Caracterización demográfica</t>
  </si>
  <si>
    <t>Análisis de escenarios de crecimiento demográfico en el espacio</t>
  </si>
  <si>
    <t>Selección de tendencias de crecimiento demográfico más adecuadas</t>
  </si>
  <si>
    <t>Elaboración del plano de expansión urbana</t>
  </si>
  <si>
    <t>Generación de la línea base:  recopilación de información secundaria e inventario forestal</t>
  </si>
  <si>
    <t>Identificación de potencialidades de las áreas forestales</t>
  </si>
  <si>
    <t xml:space="preserve">Diagnóstico ambiental integral de las áreas forestales </t>
  </si>
  <si>
    <t>Zonificación para el manejo de las áreas forestales</t>
  </si>
  <si>
    <t>Definición de las condicionantes de manejo (uso principal, complementario, restringido y prohibido) y reglamentación de las áreas forestales</t>
  </si>
  <si>
    <t>Formulación de las estrategias de manejo de las áreas forestales: protección, recuperación y uso sostenible.</t>
  </si>
  <si>
    <t>Formulación de la estrategia de puesta en marcha, seguimiento y evaluación de implementación de los lineamientos de ordenamiento y manejo forestal</t>
  </si>
  <si>
    <t>Talleres de socialización con actores institucionales y comunidades</t>
  </si>
  <si>
    <t>Inventariar los sitios para la actividad turística de acuerdo con la zonificación de la Cuenca</t>
  </si>
  <si>
    <t>Caracterización biofísica y socioeconómica del área de estudio para el desarrollo del proyecto turístico</t>
  </si>
  <si>
    <t>Diagnóstico de oferta y demanda para el desarrollo de la actividad turística</t>
  </si>
  <si>
    <t>Zonificación de las actividades turísticas y reglamentación de usos permitidos y prohibidos</t>
  </si>
  <si>
    <t>Diseño e implementación de proyecto piloto</t>
  </si>
  <si>
    <t>Capacitacion empresarial a la comunidad local</t>
  </si>
  <si>
    <t>Porcentaje de ejecución de los instrumentos para la sostenibilidad ambiental.</t>
  </si>
  <si>
    <t>Diagnóstico del estado actual de las áreas de bosque objeto de restauración</t>
  </si>
  <si>
    <t>Definición de las estrategias de restauración a implementar (pasiva, activa y/o mixta)</t>
  </si>
  <si>
    <t xml:space="preserve">Establecimiento de Barreras (ecológicas y sociales) para la Restauración </t>
  </si>
  <si>
    <t>Talleres de participación con la comunidad</t>
  </si>
  <si>
    <t>Diseño de 3 proyectos pilotos para la implementación de programa de restauración de bosques, rondas hídricas y nacederos: parte alta, media y baja y definición de estrategias de financiación y co-manejo con la comunidad local.</t>
  </si>
  <si>
    <t>Selección de parcelas como áreas piloto de restauración y monitoreo con participación de la comunidad local</t>
  </si>
  <si>
    <t>Búsqueda y selección de especies nativas para la Restauración (fenología)</t>
  </si>
  <si>
    <t>Identificación y aislamiento de áreas clave para la Restauración</t>
  </si>
  <si>
    <t>Capacitación a la comunidad para el establecimiento de viveros (manejo de frutos, semillas y ensayos de germinación y crecimiento), estrategias para su manejo, monitoreo y acompañamiento en su implementación.</t>
  </si>
  <si>
    <t>Identificación y puesta en marcha de medidas para el control y eliminación de  presiones (antrópicas y naturales) que pongan en riesgo las acciones de restauración.</t>
  </si>
  <si>
    <r>
      <t>Definición e implementación de estrategia de revegetalización y restablecimiento de la zona riparía amortiguadora</t>
    </r>
    <r>
      <rPr>
        <i/>
        <sz val="9"/>
        <rFont val="Arial"/>
        <family val="2"/>
      </rPr>
      <t xml:space="preserve"> in situ</t>
    </r>
    <r>
      <rPr>
        <sz val="9"/>
        <rFont val="Arial"/>
        <family val="2"/>
      </rPr>
      <t>.</t>
    </r>
  </si>
  <si>
    <t>Diseño monitoreo componente- bosques teniendo en cuenta la zonificación, planes de manejo de áreas de manglar, áreas protegidas, y áreas de aprovechamiento.</t>
  </si>
  <si>
    <t>Diseño monitoreo componente espacial- cobertura de los ecosistemas.</t>
  </si>
  <si>
    <t>Diseño componente - dinámica de poblaciones de especies claves, incluyendo aves acuáticas, reptiles entre otras, que permitan evaluar alteraciones y cambios en las comunidades naturales.</t>
  </si>
  <si>
    <t>Diseño componente -recursos hidrobiológicos</t>
  </si>
  <si>
    <t>Diseño componente- hidrometereológico, incluye las variables climáticas que deberán ser definidas en conjunto con la autoridad en el tema el IDEAM.</t>
  </si>
  <si>
    <t>Revisión y ajuste de presupuesto según el plan de acción para el desarrollo de los programas de monitoreo por cada componente</t>
  </si>
  <si>
    <t>Estructuración y alimentación de las bases de datos correspondiente a cada uno de los monitoreos</t>
  </si>
  <si>
    <t>Crear del Sistema de información Geográfica (SIG) y alimentarlo con los resultados periódicos de cada monitoreo</t>
  </si>
  <si>
    <t>Ingresar los datos al Sistema nacional de información ambiental</t>
  </si>
  <si>
    <t>Áreas afectadas por Movimientos en masas y erosión (Porcentaje de áreas  afectadas por  movimientos en masa reportados y zonas de erosión cartografiadas  por unidad geográfica respecto al total de área de la cuenca ).</t>
  </si>
  <si>
    <t>A. Programa de Fortalecimiento de la  coordinación interinstitucional para la educación ambiental</t>
  </si>
  <si>
    <t>C. Programa de Educación Ambiental, comunicación y participación  comunitaria</t>
  </si>
  <si>
    <t>Estudio demografico para la definición de zonas de expansión de urbanas</t>
  </si>
  <si>
    <t>I. Programa de Manejo y Seguimiento  de riesgos ambientales y tecnologicos y  Control integral de  Asentamientos Subnormales</t>
  </si>
  <si>
    <t>H. Programa de Sostenibilidad ambiental</t>
  </si>
  <si>
    <t>Ximena</t>
  </si>
  <si>
    <t>G. Programa de Ordenamiento Ambiental  Territorial</t>
  </si>
  <si>
    <t>E. Programa de Producción limpia de bienes de origen agropecuario</t>
  </si>
  <si>
    <t>Proyecto de Educación Ambiental Participativa. 2 años</t>
  </si>
  <si>
    <t>Proyecto de conformación, consolidación y capacitación de comités de gestores ambientales comunitarios. 2 años</t>
  </si>
  <si>
    <t>Proyecto de Coordinación institucional con los territorios etnicos. 2 años</t>
  </si>
  <si>
    <t>Proyecto de Capacitación ciudadana para la vigilancia, control y seguimiento de los recursos destinados a invertir. 2 años</t>
  </si>
  <si>
    <t>Proyecto de Fortalecimiento del sistema de calidad institucional. 4 años</t>
  </si>
  <si>
    <t>Proyecto de Capacitación y formación de los empleados a nivel de postgrado en sistemas de calidad ambiente y administración pública . 4 años</t>
  </si>
  <si>
    <t>Proyecto de Gestión de los residuos generados en la actividad productiva. 8 años</t>
  </si>
  <si>
    <t>Proyecto de Gestión sostenible del uso del agua en la agroindustria. 4 años</t>
  </si>
  <si>
    <t>Proyecto de Capacitación e implementación de tecnologías sostenibles para las actividades agropecuarias. 5 años</t>
  </si>
  <si>
    <t>Proyecto de Formulación de un plan de incentivos a las prácticas productivas sostenibles. 1 año</t>
  </si>
  <si>
    <t>Proyecto de Ampliación y mejoramiento en la calidad de servicios de agua potable y saneamiento básico. 4 años</t>
  </si>
  <si>
    <t>Proyecto de Formulación de un plan de mejoramiento de hábitat para comunidades localizadas en zonas aptas para uso residencial. 1 año</t>
  </si>
  <si>
    <t>Proyecto de Evaluación de los mecanismos de gestión de salud y educación. 2 años</t>
  </si>
  <si>
    <t>Proyecto de Incorporación de determinantes ambientales POMCAs en los POT, EOT y PBNOT de los municipios que hacen parte de la Cuenca. 1 año</t>
  </si>
  <si>
    <t>Proyecto de Restauración  ecológica de bosques, rondas hídricas y nacederos. 10 años</t>
  </si>
  <si>
    <t>Proyecto de Directrices para la conservación y el uso sostenible de las especies de fauna. 5 años</t>
  </si>
  <si>
    <t>Proyecto de establecimiento de una nueva área protegida (AP) para la conservación de la biodiversidad. 2 años</t>
  </si>
  <si>
    <t>Proyecto de Formulación del plan de investigación sobre la base natural de la Cuenca. 2 años</t>
  </si>
  <si>
    <t>Proyecto de Formulación del programa de monitoreo de los ecosistemas, recursos naturales y las variables climáticas. 10 años</t>
  </si>
  <si>
    <t>Proyecto de Estudio de evaluación semi-cuantitativa de riesgos ambientales y tecnológicos (por lo menos a escala 1:25000). 2 años</t>
  </si>
  <si>
    <t>Proyecto de Diseño de un sistema de alerta temprana. 1 año</t>
  </si>
  <si>
    <t>Proyecto de Estudio demografico para la definición de zonas de expansión urbanas. 1 año</t>
  </si>
  <si>
    <t>Proyecto de Delimitación física, recuperación  y saneamiento de las rondas hídricas del río y principales afluentes. 4 años</t>
  </si>
  <si>
    <t>Proyecto de Delimitación Física de las áreas de recarga de Acuíferos. 4 años</t>
  </si>
  <si>
    <t>Proyecto de Instrumentación de cuencas para manejo y aprovechamiento controlado del recurso hídrico superficial y subterráneo. 4 años</t>
  </si>
  <si>
    <t>Proyecto de  Fortalecimiento de redes de monitoreo de la calidad del agua. 2 años</t>
  </si>
  <si>
    <t>Proyecto de Articulación interinstitucional para educación ambiental. 2 años</t>
  </si>
  <si>
    <t>Año 1</t>
  </si>
  <si>
    <t>Año 2</t>
  </si>
  <si>
    <t>Año 3</t>
  </si>
  <si>
    <t>Año 4</t>
  </si>
  <si>
    <t>Año 5</t>
  </si>
  <si>
    <t>Año 6</t>
  </si>
  <si>
    <t>Año 7</t>
  </si>
  <si>
    <t>Año 8</t>
  </si>
  <si>
    <t>Año 9</t>
  </si>
  <si>
    <t>Año 10</t>
  </si>
  <si>
    <t>Proyecto de Fortalecimiento del sistema de información ambiental de la cuenca. 2 años</t>
  </si>
  <si>
    <t>Proyecto de Lineamientos para el ordenamiento y manejo forestal. 10 años</t>
  </si>
  <si>
    <t>Proyecto de Formulación de los lineamientos para el turismo sostenible. 2 años</t>
  </si>
  <si>
    <t>Implementación del programa de capacitación durante toda la implementación del POMCA</t>
  </si>
  <si>
    <t xml:space="preserve">Baja participación de las comunidades en el seguimiento de las políticas ambientales y en control a la implementación de prácticas productivas amigables con el medio ambiente y de uso sustentable de los recursos. </t>
  </si>
  <si>
    <t>Porcentaje de población capacitada en políticas ambientales, protección del medio ambiente y manejo de los recursos naturales menor al  25%</t>
  </si>
  <si>
    <t>Porcentaje de población capacitada en políticas ambientales, protección del medio ambiente y manejo de los recursos naturales entre el 25 y 80%</t>
  </si>
  <si>
    <t>Porcentaje de población capacitada en políticas ambientales, protección del medio ambiente y manejo de los recursos naturales  80 y 100%</t>
  </si>
  <si>
    <t>Porcentaje de población capacitada en políticas ambientales, protección del medio ambiente y manejo de los recursos naturales entre 80 y 100%</t>
  </si>
  <si>
    <t xml:space="preserve">D. Fortalecimiento de las relaciones sociales e institucionales con grupos étnicas presentes en la cuenca  </t>
  </si>
  <si>
    <t>ESCENARIO APUESTA</t>
  </si>
  <si>
    <t>4. Capacitación y formación de los empleados a nivel de postgrado en sistemas de calidad ambiente y administración publica</t>
  </si>
  <si>
    <t xml:space="preserve">17 (Ximena) </t>
  </si>
  <si>
    <t xml:space="preserve">18 (Ximena) </t>
  </si>
  <si>
    <t xml:space="preserve">19 (Ximena) </t>
  </si>
  <si>
    <t xml:space="preserve">23 (Ximena) </t>
  </si>
  <si>
    <t xml:space="preserve">La educación ambiental acorde con el código de recursos naturales y del medio ambiente está referida a la formación y a la capacitación continua de la población, de tal manera que se permita mantener en la comunidad conocimiento y convicción suficiente sobre la necesidad de proteger el medio ambiente y de manejar bien los recursos naturales renovables,  además del adiestramiento en la identificación y manejo adecuado de residuos sólidos, líquidos y de sustancias nocivas al medio ambiente. 
La capacitación continua se refiere a la realización de jornadas ambientales con participación de la comunidad y de campañas de educación popular, en los medios urbanos y rurales según lo establecido en el decreto 1743 de 1994 del Ministerio de Educación.
</t>
  </si>
  <si>
    <t xml:space="preserve">Las prácticas productivas se refieren  a los tipos de tecnologías que se utilizan en las actividades económicas que se desarrollan en la cuenca. Hace referencia a los procesos integrales de asistencia técnica directa rural, a los actores sobre cada sistema productivo desarrollado sobre la cuenca en cumplimiento de la Ley 607 de 2000.
Las buenas prácticas ambientales son un conjunto de recomendaciones prácticas, útiles y didácticas, que sirven para modificar o mejorar los comportamientos habituales, y están encaminadas a:
• Optimizar el consumo de recursos naturales: agua, energía, materias primas como la madera o los metales, etc.
• Disminuir la producción de sustancias contaminantes: emisiones de gases a la atmósfera, contaminación del suelo o de las aguas subterráneas, etc.
• Minimizar y gestionar adecuadamente los residuos que se producen durante la actividad.
• Sensibilizar y educar ambientalmente tanto a los trabajadores como a los posibles usuarios
</t>
  </si>
  <si>
    <t xml:space="preserve">El desarrollo de asentamientos humanos está referido al proceso de poblamiento del territorio, ya sea en zonas urbanas o rurales o en zonas aptas o no aptas para tal fin, teniendo en cuenta el riesgo que las  características biofísicas del territorio ocupado o poblado  representan para garantizar la calidad de vida de sus habitantes.
Para la planificación y ordenamiento de una cuenca hidrográfica el desarrollo de asentamientos humanos se comporta como un factor de cambio toda vez que su carácter adecuado o inadecuado, podría impactar positiva o negativamente el equilibrio ecosistemico de la cuenca. 
</t>
  </si>
  <si>
    <t>Se refiere a la inversión de recursos encaminados a mejorar los índices de necesidades básicas insatisfechas en lo referente a agua y saneamiento básico. Recursos destinados a mejorar la calidad de vida, teniendo en cuenta factores como la educación y la cultura, el empleo formal y un lugar de vivienda adecuado a las condiciones necesarias para el hábitat de las personas.</t>
  </si>
  <si>
    <t>La gestión ambiental, en este contexto, se conceptualiza como el conjunto de medidas técnicas y de gestión que tienen que adelantar las diferentes entidades gubernamentales y no gubernamentales con injerencia sobre la cuenca para asegurar que las diferentes acciones   encaminadas a  la prevención, control y descontaminación del  medio ambiente, principalmente de los cuerpos de agua, se ejecuten completamente en conformidad con la legislación ambiental vigente.</t>
  </si>
  <si>
    <t>Las prácticas productivas se refieren  a los tipos de tecnologías que se utilizan en las actividades económicas que se desarrollan en la cuenca. Hace referencia a los procesos integrales de asistencia técnica directa rural, a los actores sobre cada sistema productivo desarrollado sobre la cuenca en cumplimiento de la Ley 607 de 2000.
Las buenas prácticas ambientales son un conjunto de recomendaciones prácticas, útiles y didácticas, que sirven para modificar o mejorar los comportamientos habituales, y están encaminadas a:
• Optimizar el consumo de recursos naturales: agua, energía, materias primas como la madera o los metales, etc.
• Disminuir la producción de sustancias contaminantes: emisiones de gases a la atmósfera, contaminación del suelo o de las aguas subterráneas, etc.
• Minimizar y gestionar adecuadamente los residuos que se producen durante la actividad.
• Sensibilizar y educar ambientalmente tanto a los trabajadores como a los posibles usuarios</t>
  </si>
  <si>
    <t xml:space="preserve">La educación ambiental acorde con el código de recursos naturales y del medio ambiente está referida a la formación y a la capacitación continua de la población, de tal manera que se permita mantener en la comunidad conocimiento y convicción suficiente sobre la necesidad de proteger el medio ambiente y de manejar bien los recursos naturales renovables,  además del adiestramiento en la identificación y manejo adecuado de residuos sólidos, líquidos y de sustancias nocivas al medio ambiente. 
La capacitación continua se refiere a la realización de jornadas ambientales con participación de la comunidad y de campañas de educación popular, en los medios urbanos y rurales según lo establecido en el decreto 1743 de 1994 del Ministerio de Educación
</t>
  </si>
  <si>
    <t xml:space="preserve">Conversión de los bosques a otro tipo de uso de la tierra, o la reducción de la cubierta de copa, a menos del límite del 10 por ciento.
La deforestación implica la pérdida permanente de la cubierta de bosque e implica la transformación en otro uso de la tierra. Dicha pérdida puede ser causada y mantenida por inducción humana o perturbación natural. La deforestación incluye áreas de bosque convertidas a la agricultura, pasto, reservas de aguas y áreas urbanas (FAO, 2001).
</t>
  </si>
  <si>
    <t>La gobernanza ambiental se refiere al proceso donde se definen, se regulan y se implementan las reglas que determinan el control de acceso y uso de los recursos naturales, mediante la participación conjunta de diferentes actores sociales y la intervención de instituciones públicas y privadas en el territorio.</t>
  </si>
  <si>
    <t xml:space="preserve">Se trata del proceso en el que intervienen actores del orden político, social, económico y técnico en aras de orientar un uso y ocupación sostenibles del espacio, que promueva el desenvolvimiento humano a la par del progreso nacional.
No obstante, por muchos años el crecimiento y ocupación territorial ha estado marcado por la proliferación de construcciones fuera del marco legal establecido, violando normas urbanísticas, arquitectónicas e, incluso, de convivencia.
</t>
  </si>
  <si>
    <t>Desarrollo de asentamientos humanos </t>
  </si>
  <si>
    <t>Gestión de Áreas  protegidas</t>
  </si>
  <si>
    <t>Existen instrumentos de planificación formulados pero no implementados, y también existen instrumentos de planificación formulados  y en fase de implementación.</t>
  </si>
  <si>
    <t xml:space="preserve">Articulación entre las instituciones  de control ambiental  y planificación territorial. </t>
  </si>
  <si>
    <t>Algunas instituciones de control ambiental y planificación territorial trabajan articuladamente y otras no.</t>
  </si>
  <si>
    <t>Sectores productivos que implementen buenas prácticas ambientales en sus actividades productivas.</t>
  </si>
  <si>
    <t>Existen instrumentos de planificación formulados e implementados parcialmente, y también existen instrumentos de planificación formulados y no implementados</t>
  </si>
  <si>
    <t>Todos los instrumentos de planificación formulados se encuentran en la fase de implementación.</t>
  </si>
  <si>
    <t xml:space="preserve">Todas las entidades de control ambiental y planificación territorial trabajan articuladamente. </t>
  </si>
  <si>
    <t>Menos del 30% de los sectores productivos implementen buenas prácticas ambientales en sus actividades productivas</t>
  </si>
  <si>
    <t>Que entre el 31-50% de los sectores productivos implementen buenas prácticas ambientales en sus actividades productivas</t>
  </si>
  <si>
    <t>Que entre el 51-70% de los sectores productivos implementen buenas prácticas ambientales en sus actividades productivas.</t>
  </si>
  <si>
    <t>% de población localizada en zonas de alta y moderada amenazas  por movimientos en masas e inundación.</t>
  </si>
  <si>
    <t>No hay población localizada en zona de  amenazas alta y moderada a movimientos en masas e inundación.</t>
  </si>
  <si>
    <t>Entre el 30% y el 50% de la población se encuentra localizada en zona de  amenazas alta y moderada a movimientos en masas e inundación.</t>
  </si>
  <si>
    <t>Entre el 15% y el 5% de la población se encuentra localizada en zona de  amenazas alta y moderada a movimientos en masas e inundación.</t>
  </si>
  <si>
    <t>Porcentaje de cobertura de acceso a agua potable y manejo de aguas residuales en la cuenca.</t>
  </si>
  <si>
    <t>Cobertura  de acceso a agua potable y manejo de aguas residuales menor al 15%.</t>
  </si>
  <si>
    <t>Cobertura  de acceso a agua potable y manejo de aguas residuales  entre 15% y 60 %</t>
  </si>
  <si>
    <t>Cobertura  de acceso a agua potable y manejo de aguas residuales  entre 60 y 100%</t>
  </si>
  <si>
    <t>Índice de calidad de agua (ICA)</t>
  </si>
  <si>
    <t>Buena ( ICA entre  71 y 90 )</t>
  </si>
  <si>
    <t>Medio  ( ICA entre  51 y 70 )</t>
  </si>
  <si>
    <t>Excelente  ( ICA entre  91 y 100 )</t>
  </si>
  <si>
    <t xml:space="preserve">Instrumentos de Planificación formulados que se encuentran en fase de implementación </t>
  </si>
  <si>
    <t xml:space="preserve">Entre el 51-70% de los sectores productivos implementan buenas prácticas ambientales en sus actividades productivas. </t>
  </si>
  <si>
    <t>Más del 85% de los habitantes de la cuenca tienen sus necesidades básicas satisfechas.</t>
  </si>
  <si>
    <t>Porcentaje de Cobertura de Bosque (bosque, bosque ripario y fragmentado) entre el 71-90.</t>
  </si>
  <si>
    <t>No hay población localizada en zona de  amenazas alta y moderada a movimientos en masas e inundación  y el porcentaje del área de la cuenca con asentamientos humanos se incrementa entre un 1% y 3%.%.</t>
  </si>
  <si>
    <t>Rondas recuperadas y protegidas  entre el 60 % y el 100%. Porcentaje de área de la cuenca con un índice de escasez alto Entre 0 - 25 %. Índice de calidad de agua del río bueno y cobertura  de acceso a agua potable y manejo de aguas residuales  entre 60 y 100%.</t>
  </si>
  <si>
    <t>Zonas de la cuenca media y alta con  biodiversidad y endemismo asociado a comunidades naturales de la SNSM</t>
  </si>
  <si>
    <t>Áreas de la cuenca media y alta de  importancia para la conservación biológica y cultural de la Cuenca, que reúnen criterios para ser consideradas como áreas protegidas</t>
  </si>
  <si>
    <t>Zonas y áreas con paisajes de alto potencial turístico a lo largo de la cuenca</t>
  </si>
  <si>
    <t>Implementación de un esquema de PSA- Pagos por servicios ambientales</t>
  </si>
  <si>
    <t>Zonas de la cuenca con alta biodiversidad y alto grado de endemismo (especies que solo habitan en un área restringida geográficamente) asociado a comunidades naturales de la Sierra Nevada de Santa Marta (SNSM), que representan grandes reservas biológicas (recursos fauna y flora), las cuales constituyen verdaderos bancos de germoplasma con potencial para la reforestación y repoblamiento en otros sectores de la cuenca en diferentes grados de intervención antrópica</t>
  </si>
  <si>
    <t>Recuperación de la biodiversidad de la cuenca, y la estructura ecológica de la misma. Aumento de hábitats y recuperación de poblaciones de fauna.  Mayor participación local en el manejo y protección de la Cuenca con posibles beneficios económicos</t>
  </si>
  <si>
    <t>Se identificaron dentro de esta potencialidad, aquellas áreas que poseen valores ecosistemicos, arqueológicos e históricos, representativos de la región. Que deben ser preservados y conservados para garantizar la dinámica natural, el hábitat de especies amenazadas, la sustentabilidad de los bienes y servicios ambientales, en especial el recurso hídrico y los valores culturales de estos elementos de conservación que se identifiquen a grande (ecosistemas, sitios arqueológicos e históricos) y pequeña escala (especies, etc.). Este tipo de estrategia de conservación, puede estar enmarcada dentro de un esquema o sistema de áreas protegidas (SIAP), Nacional (SINAP), Regional (SIRAP), Departamental (SIDAP) o local (SILAP).</t>
  </si>
  <si>
    <t>Recuperación de la biodiversidad de la cuenca, y la estructura ecológica de la misma.  Vinculación de la sociedad civil en la gestión de la cuenca. Aumento de fuentes de empleo, generación de sistemas agrosilvopastoriles, que contribuyen con la mitigación del cambio climático y la adaptación.</t>
  </si>
  <si>
    <t>Inadecuadas vías de acceso, e infraestructura de servicios, baja capacitación local en atención al público, escasa planificación territorial para el desarrollo de un turismo sostenible. Bajo acompañamiento de entidades regionales, y nacionales y desarticulación institucional</t>
  </si>
  <si>
    <t>Baja capacitación de la comunidad local, escasos incentivos económicos, bajo acompañamiento institucional, escasa infraestructura de servicios, deficientes vías de acceso</t>
  </si>
  <si>
    <t>Uso sostenible, valoración y aprovechamiento de los atractivos turísticos, Integración de los sectores de la cuenca con la parte baja mediante vías de acceso, mayor oferta de empleo, beneficios económicos, capacitación y desarrollo empresarial en la zona</t>
  </si>
  <si>
    <t>reconocer en el bosque, el potencial de proveer Servicios Ambientales Hídricos y, a partir de ello, proponer la implantación participativa de sistemas de Pago por Servicios Ambientales (PSA) que contribuyan al mantenimiento de áreas de cultivo (para seguridad alimentaria y aprovechamiento sostenible) bajo sombra, como sistema agroproductivo comunitario, y de la biodiversidad contenida en los mismos</t>
  </si>
  <si>
    <t>Bajo conocimiento en el tema a nivel local. Bajo acompañamiento institucional en capacitación y seguimiento, baja capacidad local y organización para su implementación</t>
  </si>
  <si>
    <t>Recuperación de suelos, aumento de cobertura vegetal, recuperación de la biodiversidad, y de la estructura ecológica de la cuenca. Que representan beneficios económicos locales a largo plazo</t>
  </si>
  <si>
    <t>Áreas de valor paisajístico y hábitats de vida silvestre para el establecimiento de estrategias de conservación</t>
  </si>
  <si>
    <t>Se identificaron dentro de esta potencialidad, aquellas áreas que por sus características particulares de vegetación, estructura florística, conectividad, relieve, seguridad alimentaria y demás requerimientos para el establecimiento de poblaciones de comunidades plantas, hongos y animales, que deben ser preservadas y conservadas. Al ser identificadas, promover con base a estudios (planificación Ecorregional, portafolio de áreas protegidas, ruta crítica de declaratoria, etc.), la ejecución y puesta en marcha de los diferentes objetivos y metas de conservación; que deriven en sus planes de acción, que garantice la permanencia de la dinámica natural de dicho conjunto de áreas. Lo que finalmente propende, en la permanencia y sostenibilidad de los bienes y servicios ambientales de la cuenca</t>
  </si>
  <si>
    <t>Tala de bosques,  cambios en la dinámica de la cobertura vegetal, colonización, incremento de áreas de cultivo y potreros para ganadería</t>
  </si>
  <si>
    <t>Conservación de la biodiversidad,  recuperación de la estructura ecológica, beneficios sociales</t>
  </si>
  <si>
    <t xml:space="preserve">• Vertimiento inadecuado de aguas negras, residuos líquidos y sólidos urbanos y desechos de la construcción.
• Alteración de las condiciones sedimentológicas e hidrogeológicas causadas por el régimen de lluvias de la zona. 
• Deforestación, erosión.
</t>
  </si>
  <si>
    <t xml:space="preserve">• Metamorfosis y pérdida de la biodiversidad acuática.
• Generación de malos olores.
• Deterioro de la calidad del agua utilizada para recreación turística. 
</t>
  </si>
  <si>
    <t xml:space="preserve">• Uso Inadecuado del suelo
• Demanda de tierras para cultivo y pastos
• Sitios inadecuados para la ubicación de viviendas e infraestructura.
• Tala selectiva de bosques y deforestación.
</t>
  </si>
  <si>
    <t xml:space="preserve">• Deterioro de la cobertura vegetal.
• Pérdidas de ecosistemas.
• Alteración del Hábitat.
• Inundaciones.
• Limitaciones en los espacios de recreación de las personas.
</t>
  </si>
  <si>
    <t>Cauces superficiales con tendencia a seguir siendo perennes. Rendimientos superiores a 20 lps/km2, que se consideran aceptables. Además se cuenta con acuíferos que de conservarse  las zonas de recarga seguirán aportando al recurso.</t>
  </si>
  <si>
    <t xml:space="preserve">• Mejor calidad de vida 
• Mejores ingresos por producción
• Riesgo de agotar el recurso  si no se usa adecuadamente, incrementando el Índice de escasez
</t>
  </si>
  <si>
    <t>Incremento de los fenómenos de Movimientos en masas por actividades antrópicas</t>
  </si>
  <si>
    <t>Los problemas de inestabilidad de laderas se cuentan entre los peligros naturales más destructivos de nuestro planeta, lo cual representa una de las mayores amenazas para la vida y bienes materiales de la población. Derrumbes, deslizamientos, flujos y movimientos complejos ocurren a menudo en la cuenca del rio Piedras. Cada año estos desastres ocasionan numerosas víctimas, heridos y damnificados, así como cuantiosas pérdidas económicas</t>
  </si>
  <si>
    <t xml:space="preserve">Lluvias intensas y continuas, deforestación, excavaciones y cortes para la creación de vías.
</t>
  </si>
  <si>
    <t xml:space="preserve">• Saturación y aumento en el peso de los suelos
• Caída de la ladera
• Movimiento pendiente abajo de rocas, vegetación y suelos
</t>
  </si>
  <si>
    <t xml:space="preserve">La inadecuada localización de los asentamientos humanos es una de los factores que explica la alta y creciente vulnerabilidad a los desastres que se advierte a nivel mundial, y son los asentamientos humanos informales los que por lo general tienen esa condición.
La población que integran a la cuenca del río Piedras según el indicador NBI (Necesidades Básicas Insatisfechas) muestra deplorables condiciones en cuanto a condiciones básicas en el hogar se refiere. Condiciones intrínsecas a la vivienda, es decir la población se ha visto en la necesidad de asentarse en lugares inadecuados
</t>
  </si>
  <si>
    <t>Desempleo, fuentes de ingreso cercanos a estas zonas</t>
  </si>
  <si>
    <t>Pérdida humanas, económicas y sociales</t>
  </si>
  <si>
    <t>Las crecientes demandas de territorios agrícolas, y el mal manejo a las diferentes actividades productivas y de crecimiento poblacional en la cuenca, ha generado un deterioro ambiental (fragmentación y pérdida parcial o total de la cobertura vegetal), que ha impactado de manera directa, a los bosques (bosque denso alto, ripario) que existen en los diferentes sectores de manera natural. Sumado a esto, el uso Inadecuado del suelo, lo cual ha fomentado la deforestación, la tala selectiva y la quema para desarrollo de cultivos y áreas de pastoreo (ampliación de la frontera agropecuaria).</t>
  </si>
  <si>
    <t xml:space="preserve">• Tala y quema para la adecuación de terrenos para establecimiento de cultivo y áreas de ganadería
• Falta de implementación de la planeación y ordenamiento territorial
• Control y vigilancia parte de las autoridades competentes a nivel local y departamental.
• Colonización de terrenos baldíos
• Uso inadecuado del suelo (incompatibilidad de las actividades y el uso recomendado del mismo)
</t>
  </si>
  <si>
    <t xml:space="preserve">• Pérdida total o parcial de estructura florística
• Fragmentación de bosques (denso y ripario)
• Perdida de hábitats de especies amenazadas
• Perdida de la conectividad ecosistémica
• Transformación de los ecosistemas originales.
• Perdida del recurso hídrico
• Perdida de los bienes y servicios ambientales
• Conflictos de uso de suelo
• Deterioro ambiental
</t>
  </si>
  <si>
    <t>Como producto de la creciente demanda de zonas productivas, se ha generado en el tiempo, una incontrolada conversión de ecosistemas naturales en sectores productivos-extractivos. Esto ha generado la inclusión de elementos agrícolas (cultivos), pecuarios (pastos de corte y leguminosas), forestales (teca, melina y eucalipto), lo que ha conllevado a la perdida de comunidades biológicas (flora y fauna) de gran importancia para la estructura y funcionamiento de la dinámica ecosistémica.</t>
  </si>
  <si>
    <t xml:space="preserve">• Deforestación: tala y quema
• Incremento  de potreros (pastizales)
• Caza comercial y de subsistencia (especies cinegéticas)
• Falta de control y vigilancia
</t>
  </si>
  <si>
    <t xml:space="preserve">• Deterioro de la estructura ecológica de la Cuenca 
• Disminución de la disponibilidad de  hábitats (oferta de refugios, disponibilidad de alimento)
• Servicios ambientales
</t>
  </si>
  <si>
    <t>Dado que se observa en la cuenca, una débil planificación del territorio a nivel local, concerniente a la identificación de áreas de importancia ecosistémica, corredores biológicos, hábitats de especies amenazadas, y elementos  de valor arqueológico e histórico. Por lo tanto, es imperante la necesidad de iniciar procesos de declaratoria (ya sea a escala nacional, departamental o local) de dichas área para la preservación y conservación de este conjunto de elementos bióticos, arqueológicos e históricos; así como la puesta en marcha de planes de manejo de las áreas existentes, como determinante para el aprovechamiento de estas de forma sostenible. Lo que finalmente mantiene la oferta de bienes  y servicios ambientales que la cuenca ofrece a las comunidades asentadas y la población en general</t>
  </si>
  <si>
    <t xml:space="preserve">• Ausencia de planificación y control territorial
• Expansión de actividades antrópicas sobre ecosistemas estratégicos.
• Colonización de áreas de importancia ecosistémica, arqueológica e histórica.
• Carencia de cultura ambiental en general
</t>
  </si>
  <si>
    <t xml:space="preserve">• Perdida de los ecosistemas, hábitats y biodiversidad en general.
• Perdida de elementos arqueológicos e históricos de gran importancia
• Disminución de los bienes y servicios ambientales de la cuenca.
</t>
  </si>
  <si>
    <t>Los actores sociales de la cuenca del Río Piedras perciben una debilidad en la gestión ambiental gubernamental que se manifiesta en la insuficiencia de proyectos, programas y actividades socio-ambientales y en la deficiente aplicación de las normas ambientales. También se percibe que la coordinación inter-institucional ambiental es baja. En consecuencia, la población siente desconfianza y baja credibilidad en las entidades del sector ambiental oficial</t>
  </si>
  <si>
    <t xml:space="preserve">• Baja e inadecuada concertación interinstitucional en la ejecución de iniciativas de educación ambiental participativos en las comunidades.
• Insuficiente disponibilidad de recursos financieros para proyectos ambientales.
• Limitación de recursos humanos, económicos y tecnológicos de las autoridades ambientales para atender los requerimientos de una eficiente gestión ambiental local.
• Insuficiente articulación entre las instituciones y las organizaciones de base para aprovechar los recursos y capacidades.
</t>
  </si>
  <si>
    <t xml:space="preserve">• Deterioro de los recursos naturales (agua, suelo, flora y fauna).
• Falta de información y desconocimiento de prácticas adecuadas para el manejo local del recurso hídrico y los recursos naturales por la población.
• Falta de capacitación y acompañamiento en la introducción de prácticas sostenibles de los recursos. 
• Ausencia de programas y proyectos socio ambiental. 
• Perdida de la reputación e imagen negativa de las entidades gubernamentales.
</t>
  </si>
  <si>
    <t xml:space="preserve">Las necesidades básicas insatisfechas -NBI-, es uno de los más importantes  indicadores para la caracterización de la pobreza, en la que se incluyen las personas en cuyos hogares cumplan por lo menos alguna de las siguientes condiciones: viviendas inadecuadas, viviendas con hacinamiento crítico (con más de tres personas por cuarto), viviendas con servicios inadecuados, viviendas con alta dependencia económica y/o viviendas con niños en edad escolar que no asisten a la escuela.
El número de personas que se encuentra con alguna NBI en la zona rural del municipio de Santa Marta constituye al 49.72% del total de la población, en la zona rural del departamento del Magdalena la cifra corresponde al 64.68% del total de la población, y en la cabecera del departamento la cifra es del 40.08%.
</t>
  </si>
  <si>
    <t xml:space="preserve">• Viviendas inadecuadas
• Viviendas con hacinamiento crítico
• Viviendas con servicios inadecuados
• Viviendas con alta dependencia económica
• Viviendas con niños en edad escolar que no asisten a la escuela
</t>
  </si>
  <si>
    <t xml:space="preserve">• Vulnerabilidad a enfermedades infecciosas
• Baja productividad laboral
• Conflictividad social e intrafamiliar
• No hay mejoramiento socioeconómico transgeneracional (se perpetua la condición de pobreza)
</t>
  </si>
  <si>
    <t>Capital social con interés de trabajar en la sostenibilidad de la cuenca</t>
  </si>
  <si>
    <t>El capital social se convierte en una herramienta indispensable para el desarrollo de las comunidades; este capital social lo constituyen las organizaciones de base, los líderes innatos y las entidades gubernamentales y no gubernamentales. Estos actores se caracterizan por trabajar de manera coordinada, bajo un ambiente de seguridad, correspondencia y unión; convirtiéndolos  en un factor decisivo para el cambio</t>
  </si>
  <si>
    <t xml:space="preserve">• Empoderamiento de la población, incrementando su capacidad de gestión, autogestión y cogestión. 
• Participación comunitaria activa que permite promover la capacidad de negociación y autogestión  de sus organizaciones. 
• El respeto por los conocimientos y saberes, afirmando la identidad de grupo con su cultura y sus tradiciones.
• Promoción de espacios de concertación, diálogos y pactos como estrategias de desarrollo.
</t>
  </si>
  <si>
    <t>Escenario Apuesta</t>
  </si>
  <si>
    <t>Asentamientos de población en zonas de riesgo por deslizamientos</t>
  </si>
  <si>
    <t>Existen zonas dedicadas al desarrollo de la ganadería extensiva y la agricultura con poca tecnificación y demanda de tierra para su desarrollo. Estas actividades  se practican en algunos casos en  zonas donde el uso  del suelo no es el recomendado como en zonas altas de la cuenca, las zonas boscosas mediante la tala y quema indiscriminada, rellenando cuerpos de agua, alterando los drenajes, contribuyendo a la erosión, al transporte y acumulación de sedimentos en las zonas bajas, y a baja productividad.</t>
  </si>
  <si>
    <t xml:space="preserve">• Ampliación inadecuada de la frontera ganadera para  pastos
• Ampliación inadecuada de la frontera agrícola 
• Tala  de Bosques
• Débil presencia de la autoridad ambiental
• Crecimiento urbanístico de las cabeceras municipales
• Falta de gestión para formular y desarrollar proyectos productivos.
</t>
  </si>
  <si>
    <t xml:space="preserve">• Alteración del Hábitat 
• Deterioro de la cobertura vegetal
• Deterioro de la calidad agrologica de los suelos
• Fragmentación de los bosques
• Cambios en la configuración paisajística
</t>
  </si>
  <si>
    <t>Las condiciones  meteorológicas y geológicas permiten la presencia de Fuentes de aguas continuas en la parte alta de la cuenca (nacimiento).</t>
  </si>
  <si>
    <t>Componente Geológico</t>
  </si>
  <si>
    <t>Todos los instrumentos de planificación formulados  se encuentran en la fase de implementación, con una articulación total entre entidades de control ambiental  y planificación territorial, Disminuyéndose el porcentaje de  área de la cuenca en conflicto severo de uso del territorio entre un  80% y 100%</t>
  </si>
  <si>
    <t xml:space="preserve">Nivel de empoderamiento de la sociedad civil frente al cumplimiento de las políticas ambientales y el uso sustentable de los recursos naturales.   </t>
  </si>
  <si>
    <t>6. Conformación, consolidación y capacitación de comités de gestores ambientales comunitarios (red de gestores comunitarios)</t>
  </si>
  <si>
    <t>7. Coordinación institucional con los territorios étnicos</t>
  </si>
  <si>
    <t>Componente Biótico</t>
  </si>
  <si>
    <t>10. Capacitación e implementación de tecnologías sostenibles para las actividades agropecuarias</t>
  </si>
  <si>
    <t>Transformación de Ecosistema mas</t>
  </si>
  <si>
    <t>12. Ampliación y mejoramiento en la calidad de servicios de agua potable y saneamiento básico</t>
  </si>
  <si>
    <t>13. Formulación de un  plan de mejoramiento de hábitat para comunidades localizadas en zonas aptas para uso residencial</t>
  </si>
  <si>
    <t>La dinámica de las áreas ha sido diversa y dirigida por los actores locales hacia el desarrollo socioeconómico, y seguridad alimentaria, lo cual ha conllevado  la tala de bosques,  cambios en la dinámica de la cobertura vegetal, colonización, incremento de áreas de cultivo y potreros para ganadería. Coordinación insuficiente entre el nivel  nacionales, regional y local para el desarrollo de programas de investigación básica y aplicada y su adecuada financiación. (Sector público, académico, privado, ONG, sociedad civil, etc.).</t>
  </si>
  <si>
    <t>I. Manejo y Seguimiento de riesgos ambientales y tecnológicos y  Control integral de  Asentamientos Subnormales</t>
  </si>
  <si>
    <t>24. Estudio de evaluación detallada de riesgos ambientales y tecnológicos (por lo menos a escala 1:25000)</t>
  </si>
  <si>
    <t>Se identificaron dentro de esta potencialidad, aquellas áreas que actualmente mantienen o existen diferentes elementos paisajísticos (vegetación, biodiversidad, acuíferos, afloramientos rocosos, etc.). Por lo tanto, pueden ser utilizados como muestras representativas de los valores ecosistemicos y poder ser apreciados por la población civil. Con especial énfasis en las actividad ecoturistica y zonas de recreación con buenas prácticas ambientales y estudios que sustenten su manejo</t>
  </si>
  <si>
    <t>26. Estudio demográfico para la definición de zonas de expansión de urbana</t>
  </si>
  <si>
    <t>J. Recuperación,  mantenimiento y protección de las rondas hídricas y Acuíferos.</t>
  </si>
  <si>
    <t>28. Delimitación fisca de las áreas de recarga de los acuíferos</t>
  </si>
  <si>
    <t>30. Instrumentación de cuencas para manejo y aprovechamiento controlado del recurso hídrico superficial y subterráneo.</t>
  </si>
  <si>
    <t>Componente Económico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</si>
</sst>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quot;\ * #,##0.00_);_(&quot;$&quot;\ * \(#,##0.00\);_(&quot;$&quot;\ * &quot;-&quot;??_);_(@_)"/>
    <numFmt numFmtId="165" formatCode="_(* #,##0.00_);_(* \(#,##0.00\);_(* &quot;-&quot;??_);_(@_)"/>
    <numFmt numFmtId="166" formatCode="_(&quot;$&quot;\ * #,##0_);_(&quot;$&quot;\ * \(#,##0\);_(&quot;$&quot;\ * &quot;-&quot;??_);_(@_)"/>
    <numFmt numFmtId="167" formatCode="0.0%"/>
    <numFmt numFmtId="168" formatCode="_(* #,##0_);_(* \(#,##0\);_(* &quot;-&quot;??_);_(@_)"/>
  </numFmts>
  <fonts count="30" x14ac:knownFonts="1">
    <font>
      <sz val="11"/>
      <color theme="1"/>
      <name val="Calibri"/>
      <family val="2"/>
      <scheme val="minor"/>
    </font>
    <font>
      <sz val="11"/>
      <color theme="1"/>
      <name val="Calibri"/>
      <family val="2"/>
      <scheme val="minor"/>
    </font>
    <font>
      <sz val="8"/>
      <color rgb="FF000000"/>
      <name val="Arial"/>
      <family val="2"/>
    </font>
    <font>
      <sz val="8"/>
      <color theme="1"/>
      <name val="Arial"/>
      <family val="2"/>
    </font>
    <font>
      <sz val="8"/>
      <name val="Arial"/>
      <family val="2"/>
    </font>
    <font>
      <sz val="8"/>
      <color rgb="FFFF0000"/>
      <name val="Arial"/>
      <family val="2"/>
    </font>
    <font>
      <b/>
      <sz val="11"/>
      <color theme="1"/>
      <name val="Calibri"/>
      <family val="2"/>
      <scheme val="minor"/>
    </font>
    <font>
      <b/>
      <sz val="11"/>
      <color indexed="8"/>
      <name val="Calibri"/>
      <family val="2"/>
    </font>
    <font>
      <sz val="9"/>
      <color indexed="8"/>
      <name val="Arial"/>
      <family val="2"/>
    </font>
    <font>
      <b/>
      <sz val="9"/>
      <color indexed="8"/>
      <name val="Arial"/>
      <family val="2"/>
    </font>
    <font>
      <sz val="9"/>
      <name val="Arial"/>
      <family val="2"/>
    </font>
    <font>
      <b/>
      <i/>
      <sz val="11"/>
      <color theme="1"/>
      <name val="Calibri"/>
      <family val="2"/>
      <scheme val="minor"/>
    </font>
    <font>
      <sz val="11"/>
      <color rgb="FF000000"/>
      <name val="Arial"/>
      <family val="2"/>
    </font>
    <font>
      <sz val="11"/>
      <color theme="1"/>
      <name val="Arial"/>
      <family val="2"/>
    </font>
    <font>
      <sz val="11"/>
      <name val="Calibri"/>
      <family val="2"/>
      <scheme val="minor"/>
    </font>
    <font>
      <sz val="8"/>
      <color theme="6" tint="-0.249977111117893"/>
      <name val="Arial"/>
      <family val="2"/>
    </font>
    <font>
      <sz val="9"/>
      <name val="Calibri"/>
      <family val="2"/>
      <scheme val="minor"/>
    </font>
    <font>
      <sz val="10"/>
      <name val="Arial"/>
      <family val="2"/>
    </font>
    <font>
      <i/>
      <sz val="9"/>
      <name val="Arial"/>
      <family val="2"/>
    </font>
    <font>
      <sz val="12"/>
      <color theme="1"/>
      <name val="Arial"/>
      <family val="2"/>
    </font>
    <font>
      <b/>
      <i/>
      <sz val="11"/>
      <name val="Calibri"/>
      <family val="2"/>
      <scheme val="minor"/>
    </font>
    <font>
      <b/>
      <sz val="14"/>
      <color theme="0"/>
      <name val="Arial"/>
      <family val="2"/>
    </font>
    <font>
      <b/>
      <sz val="9"/>
      <color theme="0"/>
      <name val="Arial"/>
      <family val="2"/>
    </font>
    <font>
      <b/>
      <sz val="11"/>
      <color theme="1"/>
      <name val="Arial"/>
      <family val="2"/>
    </font>
    <font>
      <b/>
      <sz val="20"/>
      <color theme="0"/>
      <name val="Arial"/>
      <family val="2"/>
    </font>
    <font>
      <b/>
      <sz val="12"/>
      <color theme="0"/>
      <name val="Arial"/>
      <family val="2"/>
    </font>
    <font>
      <b/>
      <sz val="22"/>
      <color theme="0"/>
      <name val="Arial"/>
      <family val="2"/>
    </font>
    <font>
      <b/>
      <sz val="12"/>
      <color theme="1"/>
      <name val="Arial"/>
      <family val="2"/>
    </font>
    <font>
      <sz val="11"/>
      <name val="Arial"/>
      <family val="2"/>
    </font>
    <font>
      <b/>
      <sz val="11"/>
      <color theme="0"/>
      <name val="Arial"/>
      <family val="2"/>
    </font>
  </fonts>
  <fills count="8">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indexed="22"/>
        <bgColor indexed="64"/>
      </patternFill>
    </fill>
    <fill>
      <patternFill patternType="solid">
        <fgColor rgb="FF00B050"/>
        <bgColor indexed="64"/>
      </patternFill>
    </fill>
    <fill>
      <patternFill patternType="solid">
        <fgColor theme="0" tint="-0.249977111117893"/>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cellStyleXfs>
  <cellXfs count="335">
    <xf numFmtId="0" fontId="0" fillId="0" borderId="0" xfId="0"/>
    <xf numFmtId="0" fontId="2" fillId="0" borderId="1" xfId="0" applyFont="1" applyBorder="1"/>
    <xf numFmtId="166" fontId="3" fillId="0" borderId="1" xfId="1" applyNumberFormat="1" applyFont="1" applyBorder="1"/>
    <xf numFmtId="0" fontId="3" fillId="0" borderId="1" xfId="0" applyFont="1" applyBorder="1"/>
    <xf numFmtId="166" fontId="3" fillId="0" borderId="1" xfId="0" applyNumberFormat="1" applyFont="1" applyBorder="1"/>
    <xf numFmtId="9" fontId="3" fillId="0" borderId="1" xfId="2" applyFont="1" applyBorder="1"/>
    <xf numFmtId="0" fontId="3" fillId="0" borderId="0" xfId="0" applyFont="1"/>
    <xf numFmtId="0" fontId="3" fillId="0" borderId="0" xfId="0" applyFont="1" applyBorder="1"/>
    <xf numFmtId="0" fontId="2" fillId="0" borderId="1" xfId="0" applyFont="1" applyBorder="1" applyAlignment="1">
      <alignment wrapText="1"/>
    </xf>
    <xf numFmtId="0" fontId="3" fillId="0" borderId="1" xfId="0" applyFont="1" applyBorder="1" applyAlignment="1">
      <alignment wrapText="1"/>
    </xf>
    <xf numFmtId="0" fontId="2" fillId="0" borderId="0" xfId="0" applyFont="1" applyBorder="1" applyAlignment="1">
      <alignment wrapText="1"/>
    </xf>
    <xf numFmtId="166" fontId="3" fillId="0" borderId="0" xfId="1" applyNumberFormat="1" applyFont="1" applyBorder="1"/>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xf>
    <xf numFmtId="0" fontId="3" fillId="2" borderId="1" xfId="0" applyFont="1" applyFill="1" applyBorder="1" applyAlignment="1">
      <alignment horizontal="center" wrapText="1"/>
    </xf>
    <xf numFmtId="0" fontId="3" fillId="2" borderId="1" xfId="0" applyFont="1" applyFill="1" applyBorder="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166" fontId="3" fillId="0" borderId="0" xfId="0" applyNumberFormat="1" applyFont="1" applyBorder="1"/>
    <xf numFmtId="166" fontId="3" fillId="0" borderId="0" xfId="1" applyNumberFormat="1" applyFont="1"/>
    <xf numFmtId="167" fontId="3" fillId="0" borderId="1" xfId="2" applyNumberFormat="1" applyFont="1" applyBorder="1"/>
    <xf numFmtId="166" fontId="4" fillId="0" borderId="1" xfId="1" applyNumberFormat="1" applyFont="1" applyBorder="1"/>
    <xf numFmtId="166" fontId="4" fillId="0" borderId="1" xfId="0" applyNumberFormat="1" applyFont="1" applyBorder="1"/>
    <xf numFmtId="9" fontId="3" fillId="0" borderId="1" xfId="2" applyNumberFormat="1" applyFont="1" applyBorder="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0" borderId="0" xfId="0" applyFont="1" applyBorder="1" applyAlignment="1">
      <alignment vertical="center"/>
    </xf>
    <xf numFmtId="0" fontId="3" fillId="0" borderId="0" xfId="0" applyFont="1" applyBorder="1" applyAlignment="1">
      <alignment horizontal="center" vertical="center"/>
    </xf>
    <xf numFmtId="0" fontId="3" fillId="0" borderId="0" xfId="0" applyFont="1" applyFill="1"/>
    <xf numFmtId="0" fontId="3" fillId="0" borderId="1" xfId="0" applyFont="1" applyFill="1" applyBorder="1"/>
    <xf numFmtId="166" fontId="3" fillId="0" borderId="1" xfId="0" applyNumberFormat="1" applyFont="1" applyFill="1" applyBorder="1"/>
    <xf numFmtId="9" fontId="3" fillId="0" borderId="1" xfId="2" applyNumberFormat="1" applyFont="1" applyFill="1" applyBorder="1"/>
    <xf numFmtId="0" fontId="2" fillId="0" borderId="1" xfId="0" applyFont="1" applyFill="1" applyBorder="1" applyAlignment="1">
      <alignment wrapText="1"/>
    </xf>
    <xf numFmtId="166" fontId="4" fillId="0" borderId="1" xfId="1" applyNumberFormat="1" applyFont="1" applyFill="1" applyBorder="1"/>
    <xf numFmtId="166" fontId="3" fillId="0" borderId="1" xfId="1" applyNumberFormat="1" applyFont="1" applyFill="1" applyBorder="1"/>
    <xf numFmtId="0" fontId="3" fillId="0" borderId="1" xfId="0" applyFont="1" applyFill="1" applyBorder="1" applyAlignment="1">
      <alignment wrapText="1"/>
    </xf>
    <xf numFmtId="166" fontId="4" fillId="0" borderId="1" xfId="0" applyNumberFormat="1" applyFont="1" applyFill="1" applyBorder="1"/>
    <xf numFmtId="0" fontId="3" fillId="0" borderId="0" xfId="0" applyFont="1" applyFill="1" applyBorder="1" applyAlignment="1">
      <alignment horizontal="center" vertical="center"/>
    </xf>
    <xf numFmtId="0" fontId="3" fillId="0" borderId="0" xfId="0" applyFont="1" applyFill="1" applyBorder="1"/>
    <xf numFmtId="166" fontId="4" fillId="0" borderId="0" xfId="0" applyNumberFormat="1" applyFont="1" applyFill="1" applyBorder="1"/>
    <xf numFmtId="166" fontId="4" fillId="0" borderId="0" xfId="0" applyNumberFormat="1" applyFont="1" applyBorder="1"/>
    <xf numFmtId="9" fontId="3" fillId="0" borderId="0" xfId="2" applyFont="1" applyBorder="1"/>
    <xf numFmtId="0" fontId="3" fillId="0" borderId="0" xfId="0" applyFont="1" applyAlignment="1">
      <alignment horizontal="center" vertical="center" wrapText="1"/>
    </xf>
    <xf numFmtId="0" fontId="5" fillId="0" borderId="0" xfId="0" applyFont="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166" fontId="4" fillId="0" borderId="1" xfId="1" applyNumberFormat="1" applyFont="1" applyBorder="1" applyAlignment="1">
      <alignment wrapText="1"/>
    </xf>
    <xf numFmtId="166" fontId="3" fillId="0" borderId="1" xfId="1" applyNumberFormat="1" applyFont="1" applyBorder="1" applyAlignment="1">
      <alignment wrapText="1"/>
    </xf>
    <xf numFmtId="0" fontId="3" fillId="0" borderId="0" xfId="0" applyFont="1" applyAlignment="1">
      <alignment wrapText="1"/>
    </xf>
    <xf numFmtId="0" fontId="4" fillId="0" borderId="0" xfId="0" applyFont="1" applyAlignment="1">
      <alignment vertical="center" wrapText="1"/>
    </xf>
    <xf numFmtId="0" fontId="3" fillId="0" borderId="0" xfId="0" applyFont="1" applyAlignment="1">
      <alignment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0" borderId="0" xfId="0" applyFont="1" applyAlignment="1">
      <alignment vertical="center"/>
    </xf>
    <xf numFmtId="9" fontId="3" fillId="0" borderId="0" xfId="2" applyNumberFormat="1" applyFont="1" applyBorder="1"/>
    <xf numFmtId="0" fontId="4" fillId="0" borderId="0" xfId="0" applyFont="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4" fillId="0" borderId="0" xfId="0" applyFont="1" applyFill="1" applyAlignment="1">
      <alignment vertical="center" wrapText="1"/>
    </xf>
    <xf numFmtId="0" fontId="5" fillId="0" borderId="0" xfId="0" applyFont="1" applyFill="1"/>
    <xf numFmtId="0" fontId="5" fillId="0" borderId="0" xfId="0" applyFont="1" applyFill="1" applyAlignment="1">
      <alignment vertical="center" wrapText="1"/>
    </xf>
    <xf numFmtId="0" fontId="5" fillId="0" borderId="0" xfId="0" applyFont="1" applyFill="1" applyBorder="1" applyAlignment="1">
      <alignment horizontal="center" wrapText="1"/>
    </xf>
    <xf numFmtId="0" fontId="3" fillId="0" borderId="0" xfId="0" applyFont="1" applyBorder="1" applyAlignment="1">
      <alignment horizontal="center" vertical="center"/>
    </xf>
    <xf numFmtId="0" fontId="5" fillId="0" borderId="0" xfId="0" applyFont="1" applyAlignment="1">
      <alignment horizontal="center" vertical="center" wrapText="1"/>
    </xf>
    <xf numFmtId="0" fontId="5" fillId="0" borderId="0" xfId="0" applyFont="1" applyBorder="1" applyAlignment="1">
      <alignment horizontal="center" vertical="center" wrapText="1"/>
    </xf>
    <xf numFmtId="0" fontId="5" fillId="0" borderId="0" xfId="0" applyFont="1"/>
    <xf numFmtId="0" fontId="5" fillId="0" borderId="0" xfId="0" applyFont="1" applyBorder="1"/>
    <xf numFmtId="166" fontId="5" fillId="0" borderId="0" xfId="0" applyNumberFormat="1" applyFont="1" applyBorder="1"/>
    <xf numFmtId="166" fontId="5" fillId="0" borderId="0" xfId="1" applyNumberFormat="1" applyFont="1" applyBorder="1"/>
    <xf numFmtId="0" fontId="0" fillId="0" borderId="0" xfId="0" applyAlignment="1">
      <alignment horizontal="center"/>
    </xf>
    <xf numFmtId="0" fontId="0" fillId="0" borderId="0" xfId="0" applyAlignment="1">
      <alignment horizontal="center" vertical="center"/>
    </xf>
    <xf numFmtId="0" fontId="7" fillId="0" borderId="0" xfId="0" applyFont="1" applyAlignment="1">
      <alignment horizontal="center"/>
    </xf>
    <xf numFmtId="0" fontId="0" fillId="0" borderId="0" xfId="0" applyFill="1"/>
    <xf numFmtId="0" fontId="8" fillId="4" borderId="1" xfId="0" applyFont="1" applyFill="1" applyBorder="1" applyAlignment="1">
      <alignment horizontal="center" vertical="center"/>
    </xf>
    <xf numFmtId="0" fontId="0" fillId="0" borderId="1" xfId="0" applyBorder="1"/>
    <xf numFmtId="0" fontId="0" fillId="0" borderId="1" xfId="0" applyBorder="1" applyAlignment="1">
      <alignment wrapText="1"/>
    </xf>
    <xf numFmtId="0" fontId="0" fillId="0" borderId="1" xfId="0" applyBorder="1" applyAlignment="1">
      <alignment vertical="center" wrapText="1"/>
    </xf>
    <xf numFmtId="166" fontId="0" fillId="0" borderId="1" xfId="1" applyNumberFormat="1" applyFont="1" applyBorder="1"/>
    <xf numFmtId="166" fontId="0" fillId="0" borderId="1" xfId="1" applyNumberFormat="1" applyFont="1" applyBorder="1" applyAlignment="1">
      <alignment vertical="center" wrapText="1"/>
    </xf>
    <xf numFmtId="166" fontId="0" fillId="0" borderId="0" xfId="0" applyNumberFormat="1"/>
    <xf numFmtId="0" fontId="6" fillId="0" borderId="1" xfId="0" applyFont="1" applyBorder="1"/>
    <xf numFmtId="0" fontId="0" fillId="0" borderId="1" xfId="0" applyFont="1" applyFill="1" applyBorder="1"/>
    <xf numFmtId="166" fontId="0" fillId="0" borderId="1" xfId="0" applyNumberFormat="1" applyFont="1" applyFill="1" applyBorder="1"/>
    <xf numFmtId="9" fontId="0" fillId="0" borderId="1" xfId="2" applyFont="1" applyFill="1" applyBorder="1"/>
    <xf numFmtId="167" fontId="0" fillId="0" borderId="1" xfId="2" applyNumberFormat="1" applyFont="1" applyFill="1" applyBorder="1"/>
    <xf numFmtId="0" fontId="6" fillId="0" borderId="1" xfId="0" applyFont="1" applyFill="1" applyBorder="1" applyAlignment="1">
      <alignment horizontal="center" wrapText="1"/>
    </xf>
    <xf numFmtId="0" fontId="6" fillId="0" borderId="1" xfId="0" applyFont="1" applyFill="1" applyBorder="1" applyAlignment="1">
      <alignment horizontal="center"/>
    </xf>
    <xf numFmtId="0" fontId="11" fillId="0" borderId="1" xfId="0" applyFont="1" applyFill="1" applyBorder="1"/>
    <xf numFmtId="166" fontId="11" fillId="0" borderId="1" xfId="0" applyNumberFormat="1" applyFont="1" applyFill="1" applyBorder="1"/>
    <xf numFmtId="9" fontId="11" fillId="0" borderId="1" xfId="2" applyFont="1" applyFill="1" applyBorder="1"/>
    <xf numFmtId="0" fontId="0" fillId="0" borderId="0" xfId="0" applyBorder="1" applyAlignment="1">
      <alignment vertical="center"/>
    </xf>
    <xf numFmtId="0" fontId="6" fillId="0" borderId="1" xfId="0" applyFont="1" applyBorder="1" applyAlignment="1">
      <alignment horizontal="center"/>
    </xf>
    <xf numFmtId="0" fontId="0" fillId="0" borderId="0" xfId="0" applyBorder="1" applyAlignment="1">
      <alignment horizontal="center" vertical="center"/>
    </xf>
    <xf numFmtId="166" fontId="8" fillId="0" borderId="1" xfId="1" applyNumberFormat="1" applyFont="1" applyFill="1" applyBorder="1" applyAlignment="1">
      <alignment horizontal="center" vertical="center"/>
    </xf>
    <xf numFmtId="0" fontId="0" fillId="0" borderId="0" xfId="0" applyBorder="1"/>
    <xf numFmtId="0" fontId="7" fillId="0" borderId="0" xfId="0" applyFont="1" applyBorder="1" applyAlignment="1">
      <alignment horizontal="center" vertical="center"/>
    </xf>
    <xf numFmtId="3" fontId="0" fillId="0" borderId="0" xfId="0" applyNumberFormat="1" applyBorder="1" applyAlignment="1">
      <alignment horizontal="center" vertical="center" wrapText="1"/>
    </xf>
    <xf numFmtId="0" fontId="7" fillId="0" borderId="0" xfId="0" applyFont="1" applyFill="1" applyBorder="1" applyAlignment="1">
      <alignment horizontal="center" vertical="center"/>
    </xf>
    <xf numFmtId="3" fontId="0" fillId="0" borderId="0" xfId="0" applyNumberFormat="1" applyBorder="1"/>
    <xf numFmtId="0" fontId="0" fillId="0" borderId="0" xfId="0" applyBorder="1" applyAlignment="1">
      <alignment horizontal="center"/>
    </xf>
    <xf numFmtId="0" fontId="7" fillId="0" borderId="0" xfId="0" applyFont="1" applyBorder="1" applyAlignment="1">
      <alignment vertical="center"/>
    </xf>
    <xf numFmtId="164" fontId="1" fillId="0" borderId="0" xfId="1" applyFont="1" applyAlignment="1">
      <alignment horizontal="center" vertical="center"/>
    </xf>
    <xf numFmtId="0" fontId="6" fillId="0" borderId="1" xfId="0" applyFont="1" applyBorder="1" applyAlignment="1">
      <alignment horizontal="center" vertical="center"/>
    </xf>
    <xf numFmtId="168" fontId="0" fillId="0" borderId="0" xfId="3" applyNumberFormat="1" applyFont="1"/>
    <xf numFmtId="167" fontId="0" fillId="0" borderId="0" xfId="2" applyNumberFormat="1" applyFont="1" applyAlignment="1">
      <alignment horizontal="center" vertical="center"/>
    </xf>
    <xf numFmtId="166" fontId="0" fillId="0" borderId="1" xfId="0" applyNumberFormat="1" applyBorder="1"/>
    <xf numFmtId="167" fontId="6" fillId="0" borderId="1" xfId="2" applyNumberFormat="1" applyFont="1" applyBorder="1" applyAlignment="1">
      <alignment vertical="center"/>
    </xf>
    <xf numFmtId="9" fontId="6" fillId="0" borderId="1" xfId="2" applyNumberFormat="1" applyFont="1" applyBorder="1" applyAlignment="1">
      <alignment vertical="center"/>
    </xf>
    <xf numFmtId="0" fontId="3" fillId="0" borderId="0" xfId="0" applyFont="1" applyBorder="1" applyAlignment="1">
      <alignment horizontal="center" vertical="center"/>
    </xf>
    <xf numFmtId="0" fontId="14" fillId="0" borderId="1" xfId="0" applyFont="1" applyBorder="1" applyAlignment="1">
      <alignment wrapText="1"/>
    </xf>
    <xf numFmtId="166" fontId="14" fillId="0" borderId="1" xfId="1" applyNumberFormat="1" applyFont="1" applyBorder="1"/>
    <xf numFmtId="0" fontId="4" fillId="0" borderId="0" xfId="0" applyFont="1" applyBorder="1" applyAlignment="1">
      <alignment horizontal="center" vertical="center"/>
    </xf>
    <xf numFmtId="0" fontId="4" fillId="0" borderId="0" xfId="0" applyFont="1" applyBorder="1"/>
    <xf numFmtId="0" fontId="4" fillId="0" borderId="0" xfId="0" applyFont="1"/>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xf>
    <xf numFmtId="0" fontId="4" fillId="2" borderId="1" xfId="0" applyFont="1" applyFill="1" applyBorder="1" applyAlignment="1">
      <alignment horizontal="center" wrapText="1"/>
    </xf>
    <xf numFmtId="0" fontId="4" fillId="0" borderId="1" xfId="0" applyFont="1" applyBorder="1"/>
    <xf numFmtId="9" fontId="4" fillId="0" borderId="1" xfId="2" applyFont="1" applyBorder="1"/>
    <xf numFmtId="0" fontId="4" fillId="2" borderId="1" xfId="0" applyFont="1" applyFill="1" applyBorder="1"/>
    <xf numFmtId="0" fontId="4" fillId="0" borderId="1" xfId="0" applyFont="1" applyBorder="1" applyAlignment="1">
      <alignment wrapText="1"/>
    </xf>
    <xf numFmtId="0" fontId="4" fillId="0" borderId="0" xfId="0" applyFont="1" applyFill="1" applyBorder="1"/>
    <xf numFmtId="0" fontId="8" fillId="0" borderId="1" xfId="0" applyFont="1" applyBorder="1" applyAlignment="1">
      <alignment horizontal="center" vertical="center"/>
    </xf>
    <xf numFmtId="0" fontId="8" fillId="0" borderId="1" xfId="0" applyFont="1" applyBorder="1" applyAlignment="1">
      <alignment horizontal="justify" vertical="center" wrapText="1"/>
    </xf>
    <xf numFmtId="166" fontId="8" fillId="0" borderId="1" xfId="1" applyNumberFormat="1" applyFont="1" applyBorder="1" applyAlignment="1">
      <alignment horizontal="center" vertical="center"/>
    </xf>
    <xf numFmtId="0" fontId="8" fillId="0" borderId="1" xfId="0" applyFont="1" applyFill="1" applyBorder="1" applyAlignment="1">
      <alignment horizontal="justify" vertical="center" wrapText="1"/>
    </xf>
    <xf numFmtId="0" fontId="10" fillId="0" borderId="1" xfId="0" applyFont="1" applyFill="1" applyBorder="1" applyAlignment="1">
      <alignment horizontal="justify" vertical="center" wrapText="1"/>
    </xf>
    <xf numFmtId="0" fontId="8" fillId="0" borderId="1" xfId="0" applyFont="1" applyFill="1" applyBorder="1" applyAlignment="1">
      <alignment vertical="center" wrapText="1"/>
    </xf>
    <xf numFmtId="166" fontId="9" fillId="0" borderId="1" xfId="1" applyNumberFormat="1" applyFont="1" applyBorder="1" applyAlignment="1">
      <alignment horizontal="center" vertical="center"/>
    </xf>
    <xf numFmtId="0" fontId="3" fillId="0" borderId="0" xfId="0" applyFont="1" applyBorder="1" applyAlignment="1">
      <alignment horizontal="center" vertical="center"/>
    </xf>
    <xf numFmtId="0" fontId="5" fillId="0" borderId="0" xfId="0" applyFont="1" applyAlignment="1">
      <alignment horizontal="center" vertical="center" wrapText="1"/>
    </xf>
    <xf numFmtId="0" fontId="15" fillId="0" borderId="0" xfId="0" applyFont="1" applyBorder="1" applyAlignment="1">
      <alignment wrapText="1"/>
    </xf>
    <xf numFmtId="0" fontId="16" fillId="0" borderId="1" xfId="0" applyFont="1" applyBorder="1"/>
    <xf numFmtId="0" fontId="4" fillId="0" borderId="0" xfId="0" applyFont="1" applyFill="1"/>
    <xf numFmtId="0" fontId="4" fillId="0" borderId="1" xfId="0" applyFont="1" applyFill="1" applyBorder="1"/>
    <xf numFmtId="9" fontId="4" fillId="0" borderId="1" xfId="2" applyFont="1" applyFill="1" applyBorder="1"/>
    <xf numFmtId="0" fontId="16" fillId="0" borderId="1" xfId="0" applyFont="1" applyFill="1" applyBorder="1" applyAlignment="1">
      <alignment wrapText="1"/>
    </xf>
    <xf numFmtId="0" fontId="4" fillId="0" borderId="1" xfId="0" applyFont="1" applyFill="1" applyBorder="1" applyAlignment="1">
      <alignment wrapText="1"/>
    </xf>
    <xf numFmtId="0" fontId="16" fillId="0" borderId="1" xfId="0" applyFont="1" applyFill="1" applyBorder="1"/>
    <xf numFmtId="0" fontId="5" fillId="0" borderId="0" xfId="0" applyFont="1" applyBorder="1" applyAlignment="1">
      <alignment wrapText="1"/>
    </xf>
    <xf numFmtId="9" fontId="5" fillId="0" borderId="0" xfId="2" applyFont="1" applyBorder="1"/>
    <xf numFmtId="9" fontId="4" fillId="0" borderId="0" xfId="2" applyFont="1" applyBorder="1"/>
    <xf numFmtId="166" fontId="4" fillId="0" borderId="0" xfId="1" applyNumberFormat="1" applyFont="1" applyBorder="1"/>
    <xf numFmtId="0" fontId="17" fillId="0" borderId="1" xfId="0" applyFont="1" applyBorder="1" applyAlignment="1">
      <alignment wrapText="1"/>
    </xf>
    <xf numFmtId="0" fontId="17" fillId="0" borderId="1" xfId="0" applyFont="1" applyBorder="1"/>
    <xf numFmtId="0" fontId="10" fillId="0" borderId="1" xfId="0" applyFont="1" applyBorder="1" applyAlignment="1">
      <alignment wrapText="1"/>
    </xf>
    <xf numFmtId="0" fontId="10" fillId="0" borderId="1" xfId="0" applyFont="1" applyBorder="1"/>
    <xf numFmtId="0" fontId="4" fillId="0" borderId="2" xfId="0" applyFont="1" applyFill="1" applyBorder="1" applyAlignment="1">
      <alignment wrapText="1"/>
    </xf>
    <xf numFmtId="166" fontId="4" fillId="0" borderId="2" xfId="1" applyNumberFormat="1" applyFont="1" applyFill="1" applyBorder="1" applyAlignment="1"/>
    <xf numFmtId="0" fontId="4" fillId="0" borderId="2" xfId="0" applyFont="1" applyFill="1" applyBorder="1" applyAlignment="1"/>
    <xf numFmtId="0" fontId="4" fillId="3" borderId="1" xfId="0" applyFont="1" applyFill="1" applyBorder="1"/>
    <xf numFmtId="166" fontId="0" fillId="0" borderId="0" xfId="1" applyNumberFormat="1" applyFont="1"/>
    <xf numFmtId="0" fontId="9" fillId="0" borderId="1" xfId="0" applyFont="1" applyBorder="1" applyAlignment="1">
      <alignment horizontal="center" vertical="center"/>
    </xf>
    <xf numFmtId="0" fontId="0" fillId="0" borderId="1" xfId="0" applyBorder="1" applyAlignment="1">
      <alignment horizontal="center" vertical="center"/>
    </xf>
    <xf numFmtId="0" fontId="16" fillId="0" borderId="1" xfId="0" applyFont="1" applyBorder="1" applyAlignment="1">
      <alignment wrapText="1"/>
    </xf>
    <xf numFmtId="0" fontId="14" fillId="0" borderId="1" xfId="0" applyFont="1" applyBorder="1"/>
    <xf numFmtId="0" fontId="20" fillId="0" borderId="1" xfId="0" applyFont="1" applyBorder="1" applyAlignment="1">
      <alignment horizontal="center"/>
    </xf>
    <xf numFmtId="166" fontId="20" fillId="0" borderId="1" xfId="1" applyNumberFormat="1" applyFont="1" applyBorder="1"/>
    <xf numFmtId="0" fontId="8" fillId="6" borderId="1" xfId="0" applyFont="1" applyFill="1" applyBorder="1" applyAlignment="1">
      <alignment horizontal="center" vertical="center"/>
    </xf>
    <xf numFmtId="166" fontId="8" fillId="6" borderId="1" xfId="1" applyNumberFormat="1" applyFont="1" applyFill="1" applyBorder="1" applyAlignment="1">
      <alignment horizontal="center" vertical="center"/>
    </xf>
    <xf numFmtId="3" fontId="8" fillId="6" borderId="1" xfId="0" applyNumberFormat="1" applyFont="1" applyFill="1" applyBorder="1" applyAlignment="1">
      <alignment horizontal="center" vertical="center"/>
    </xf>
    <xf numFmtId="167" fontId="9" fillId="0" borderId="1" xfId="2" applyNumberFormat="1" applyFont="1" applyFill="1" applyBorder="1" applyAlignment="1">
      <alignment horizontal="center" vertical="center"/>
    </xf>
    <xf numFmtId="9" fontId="9" fillId="0" borderId="1" xfId="2" applyNumberFormat="1" applyFont="1" applyFill="1" applyBorder="1" applyAlignment="1">
      <alignment horizontal="center" vertical="center"/>
    </xf>
    <xf numFmtId="0" fontId="21" fillId="5" borderId="1" xfId="0" applyFont="1" applyFill="1" applyBorder="1" applyAlignment="1">
      <alignment horizontal="center" vertical="center" wrapText="1"/>
    </xf>
    <xf numFmtId="0" fontId="23" fillId="0" borderId="0" xfId="0" applyFont="1"/>
    <xf numFmtId="0" fontId="13" fillId="0" borderId="0" xfId="0" applyFont="1"/>
    <xf numFmtId="0" fontId="23" fillId="0" borderId="0" xfId="0" applyFont="1" applyAlignment="1"/>
    <xf numFmtId="0" fontId="13" fillId="0" borderId="0" xfId="0" applyFont="1" applyAlignment="1"/>
    <xf numFmtId="0" fontId="13" fillId="0" borderId="0" xfId="0" applyFont="1" applyAlignment="1">
      <alignment horizontal="center" vertical="center"/>
    </xf>
    <xf numFmtId="164" fontId="13" fillId="0" borderId="0" xfId="1" applyFont="1" applyAlignment="1">
      <alignment horizontal="center" vertical="center"/>
    </xf>
    <xf numFmtId="0" fontId="13" fillId="0" borderId="1" xfId="0" applyFont="1" applyBorder="1" applyAlignment="1">
      <alignment horizontal="justify" vertical="center" wrapText="1"/>
    </xf>
    <xf numFmtId="0" fontId="12" fillId="0" borderId="1" xfId="0" applyFont="1" applyFill="1" applyBorder="1" applyAlignment="1">
      <alignment horizontal="justify" vertical="center" wrapText="1"/>
    </xf>
    <xf numFmtId="0" fontId="25" fillId="5" borderId="1" xfId="0" applyFont="1" applyFill="1" applyBorder="1" applyAlignment="1">
      <alignment horizontal="center" vertical="center" wrapText="1"/>
    </xf>
    <xf numFmtId="164" fontId="25" fillId="5" borderId="1" xfId="1" applyFont="1" applyFill="1" applyBorder="1" applyAlignment="1">
      <alignment horizontal="center" vertical="center"/>
    </xf>
    <xf numFmtId="0" fontId="25" fillId="5" borderId="1" xfId="0" applyFont="1" applyFill="1" applyBorder="1" applyAlignment="1">
      <alignment horizontal="center" vertical="center"/>
    </xf>
    <xf numFmtId="0" fontId="19" fillId="0" borderId="1" xfId="0" applyFont="1" applyFill="1" applyBorder="1" applyAlignment="1">
      <alignment horizontal="center" vertical="center"/>
    </xf>
    <xf numFmtId="166" fontId="19" fillId="0" borderId="1" xfId="1" applyNumberFormat="1" applyFont="1" applyFill="1" applyBorder="1" applyAlignment="1">
      <alignment vertical="center"/>
    </xf>
    <xf numFmtId="0" fontId="19" fillId="0" borderId="1" xfId="0" applyNumberFormat="1" applyFont="1" applyFill="1" applyBorder="1" applyAlignment="1">
      <alignment horizontal="center" vertical="center"/>
    </xf>
    <xf numFmtId="166" fontId="19" fillId="0" borderId="2" xfId="1" applyNumberFormat="1" applyFont="1" applyFill="1" applyBorder="1" applyAlignment="1">
      <alignment vertical="center"/>
    </xf>
    <xf numFmtId="166" fontId="19" fillId="0" borderId="1" xfId="1" applyNumberFormat="1" applyFont="1" applyFill="1" applyBorder="1" applyAlignment="1">
      <alignment horizontal="center" vertical="center"/>
    </xf>
    <xf numFmtId="0" fontId="19" fillId="0" borderId="2" xfId="0" applyFont="1" applyFill="1" applyBorder="1" applyAlignment="1">
      <alignment vertical="center"/>
    </xf>
    <xf numFmtId="0" fontId="19" fillId="0" borderId="1" xfId="1" applyNumberFormat="1" applyFont="1" applyFill="1" applyBorder="1" applyAlignment="1">
      <alignment horizontal="center" vertical="center"/>
    </xf>
    <xf numFmtId="0" fontId="13" fillId="0" borderId="0" xfId="0" applyFont="1" applyFill="1"/>
    <xf numFmtId="0" fontId="19" fillId="0" borderId="0" xfId="0" applyFont="1" applyFill="1"/>
    <xf numFmtId="0" fontId="27" fillId="0" borderId="1" xfId="0" applyFont="1" applyFill="1" applyBorder="1" applyAlignment="1">
      <alignment horizontal="center" vertical="center" wrapText="1"/>
    </xf>
    <xf numFmtId="0" fontId="19" fillId="0" borderId="0" xfId="0" applyFont="1" applyFill="1" applyAlignment="1">
      <alignment horizontal="center" vertical="center"/>
    </xf>
    <xf numFmtId="0" fontId="13" fillId="0" borderId="1" xfId="0" applyFont="1" applyFill="1" applyBorder="1" applyAlignment="1">
      <alignment horizontal="justify" vertical="center" wrapText="1"/>
    </xf>
    <xf numFmtId="0" fontId="28" fillId="0" borderId="1" xfId="0" applyFont="1" applyFill="1" applyBorder="1" applyAlignment="1">
      <alignment horizontal="justify" vertical="center" wrapText="1"/>
    </xf>
    <xf numFmtId="0" fontId="25" fillId="5" borderId="1" xfId="0" applyFont="1" applyFill="1" applyBorder="1" applyAlignment="1">
      <alignment horizontal="center" vertical="center" textRotation="90" wrapText="1"/>
    </xf>
    <xf numFmtId="0" fontId="13" fillId="7" borderId="1" xfId="0" applyFont="1" applyFill="1" applyBorder="1" applyAlignment="1">
      <alignment horizontal="justify" vertical="center" wrapText="1"/>
    </xf>
    <xf numFmtId="0" fontId="12" fillId="0" borderId="1" xfId="0" applyFont="1" applyFill="1" applyBorder="1" applyAlignment="1">
      <alignment horizontal="justify" vertical="center"/>
    </xf>
    <xf numFmtId="0" fontId="13" fillId="0" borderId="1" xfId="0" applyFont="1" applyFill="1" applyBorder="1" applyAlignment="1">
      <alignment vertical="center" wrapText="1"/>
    </xf>
    <xf numFmtId="0" fontId="22" fillId="5" borderId="1" xfId="0" applyFont="1" applyFill="1" applyBorder="1" applyAlignment="1">
      <alignment horizontal="center" vertical="center" wrapText="1"/>
    </xf>
    <xf numFmtId="0" fontId="12" fillId="0" borderId="2" xfId="0" applyFont="1" applyFill="1" applyBorder="1" applyAlignment="1">
      <alignment vertical="center" wrapText="1"/>
    </xf>
    <xf numFmtId="0" fontId="12" fillId="0" borderId="2" xfId="0" applyFont="1" applyFill="1" applyBorder="1" applyAlignment="1">
      <alignment horizontal="justify" vertical="center" wrapText="1"/>
    </xf>
    <xf numFmtId="0" fontId="28" fillId="0" borderId="2" xfId="0" applyFont="1" applyFill="1" applyBorder="1" applyAlignment="1">
      <alignment vertical="center" wrapText="1"/>
    </xf>
    <xf numFmtId="0" fontId="19" fillId="0" borderId="2" xfId="1" applyNumberFormat="1" applyFont="1" applyFill="1" applyBorder="1" applyAlignment="1">
      <alignment vertical="center"/>
    </xf>
    <xf numFmtId="10" fontId="12" fillId="0" borderId="2" xfId="0" applyNumberFormat="1" applyFont="1" applyFill="1" applyBorder="1" applyAlignment="1">
      <alignment vertical="center"/>
    </xf>
    <xf numFmtId="0" fontId="25" fillId="0" borderId="0" xfId="0" applyFont="1" applyFill="1" applyBorder="1" applyAlignment="1">
      <alignment vertical="center" textRotation="90" wrapText="1"/>
    </xf>
    <xf numFmtId="0" fontId="12" fillId="0" borderId="0" xfId="0" applyFont="1" applyFill="1" applyBorder="1" applyAlignment="1">
      <alignment vertical="center" wrapText="1"/>
    </xf>
    <xf numFmtId="10" fontId="12" fillId="0" borderId="0" xfId="0" applyNumberFormat="1" applyFont="1" applyFill="1" applyBorder="1" applyAlignment="1">
      <alignment vertical="center"/>
    </xf>
    <xf numFmtId="0" fontId="13" fillId="0" borderId="0" xfId="0" applyFont="1" applyFill="1" applyBorder="1" applyAlignment="1">
      <alignment horizontal="justify" vertical="center" wrapText="1"/>
    </xf>
    <xf numFmtId="0" fontId="13" fillId="0" borderId="0" xfId="0" applyFont="1" applyFill="1" applyBorder="1" applyAlignment="1">
      <alignment vertical="center" wrapText="1"/>
    </xf>
    <xf numFmtId="0" fontId="28" fillId="0" borderId="0" xfId="0" applyFont="1" applyFill="1" applyBorder="1" applyAlignment="1">
      <alignment horizontal="justify" vertical="center" wrapText="1"/>
    </xf>
    <xf numFmtId="0" fontId="19" fillId="0" borderId="0" xfId="0" applyFont="1" applyFill="1" applyBorder="1" applyAlignment="1">
      <alignment horizontal="center" vertical="center"/>
    </xf>
    <xf numFmtId="166" fontId="19" fillId="0" borderId="0" xfId="1" applyNumberFormat="1" applyFont="1" applyFill="1" applyBorder="1" applyAlignment="1">
      <alignment vertical="center"/>
    </xf>
    <xf numFmtId="0" fontId="19" fillId="0" borderId="0" xfId="1" applyNumberFormat="1" applyFont="1" applyFill="1" applyBorder="1" applyAlignment="1">
      <alignment horizontal="center" vertical="center"/>
    </xf>
    <xf numFmtId="0" fontId="12" fillId="0" borderId="0" xfId="0" applyFont="1" applyFill="1" applyBorder="1" applyAlignment="1">
      <alignment horizontal="justify" vertical="center" wrapText="1"/>
    </xf>
    <xf numFmtId="166" fontId="19" fillId="0" borderId="0" xfId="1" applyNumberFormat="1" applyFont="1" applyFill="1" applyBorder="1" applyAlignment="1">
      <alignment horizontal="center" vertical="center"/>
    </xf>
    <xf numFmtId="0" fontId="19" fillId="0" borderId="0" xfId="0" applyNumberFormat="1" applyFont="1" applyFill="1" applyBorder="1" applyAlignment="1">
      <alignment horizontal="center" vertical="center"/>
    </xf>
    <xf numFmtId="0" fontId="19" fillId="0" borderId="0" xfId="0" applyFont="1" applyFill="1" applyBorder="1"/>
    <xf numFmtId="0" fontId="27" fillId="0" borderId="0" xfId="0" applyFont="1" applyFill="1" applyBorder="1" applyAlignment="1">
      <alignment horizontal="center" vertical="center" wrapText="1"/>
    </xf>
    <xf numFmtId="166" fontId="27" fillId="0" borderId="0" xfId="1" applyNumberFormat="1" applyFont="1" applyFill="1" applyBorder="1" applyAlignment="1">
      <alignment horizontal="center" vertical="center"/>
    </xf>
    <xf numFmtId="166" fontId="27" fillId="0" borderId="1" xfId="1" applyNumberFormat="1" applyFont="1" applyFill="1" applyBorder="1" applyAlignment="1">
      <alignment horizontal="center" vertical="center"/>
    </xf>
    <xf numFmtId="0" fontId="13" fillId="0" borderId="1" xfId="0" applyFont="1" applyFill="1" applyBorder="1" applyAlignment="1">
      <alignment horizontal="justify" vertical="center" wrapText="1"/>
    </xf>
    <xf numFmtId="0" fontId="12" fillId="0" borderId="1" xfId="0" applyFont="1" applyFill="1" applyBorder="1" applyAlignment="1">
      <alignment horizontal="justify" vertical="center" wrapText="1"/>
    </xf>
    <xf numFmtId="0" fontId="21" fillId="5" borderId="1" xfId="0" applyFont="1" applyFill="1" applyBorder="1" applyAlignment="1">
      <alignment horizontal="center" vertical="center" wrapText="1"/>
    </xf>
    <xf numFmtId="0" fontId="13" fillId="0" borderId="1" xfId="0" applyFont="1" applyBorder="1" applyAlignment="1">
      <alignment horizontal="justify" vertical="center" wrapText="1"/>
    </xf>
    <xf numFmtId="0" fontId="12" fillId="0" borderId="1" xfId="0" applyFont="1" applyBorder="1" applyAlignment="1">
      <alignment horizontal="justify" vertical="center" wrapText="1"/>
    </xf>
    <xf numFmtId="0" fontId="12" fillId="0" borderId="1" xfId="0" applyFont="1" applyFill="1" applyBorder="1" applyAlignment="1">
      <alignment horizontal="justify" vertical="center" wrapText="1"/>
    </xf>
    <xf numFmtId="0" fontId="13" fillId="0" borderId="2" xfId="0" applyFont="1" applyFill="1" applyBorder="1" applyAlignment="1">
      <alignment horizontal="justify" vertical="center" wrapText="1"/>
    </xf>
    <xf numFmtId="0" fontId="26" fillId="0" borderId="0" xfId="0" applyFont="1" applyFill="1" applyBorder="1" applyAlignment="1">
      <alignment vertical="center" textRotation="90"/>
    </xf>
    <xf numFmtId="0" fontId="12" fillId="0" borderId="0" xfId="0" applyFont="1" applyFill="1" applyBorder="1" applyAlignment="1">
      <alignment horizontal="center" vertical="center" wrapText="1"/>
    </xf>
    <xf numFmtId="164" fontId="29" fillId="5" borderId="1" xfId="1" applyFont="1" applyFill="1" applyBorder="1" applyAlignment="1">
      <alignment horizontal="center" vertical="center" wrapText="1"/>
    </xf>
    <xf numFmtId="0" fontId="29" fillId="5" borderId="1" xfId="0" applyFont="1" applyFill="1" applyBorder="1" applyAlignment="1">
      <alignment horizontal="center" vertical="center" wrapText="1"/>
    </xf>
    <xf numFmtId="0" fontId="29" fillId="5" borderId="1" xfId="0" applyFont="1" applyFill="1" applyBorder="1" applyAlignment="1">
      <alignment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0" xfId="0" applyFont="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5" fillId="0" borderId="8" xfId="0" applyFont="1" applyFill="1" applyBorder="1" applyAlignment="1">
      <alignment horizontal="center" wrapText="1"/>
    </xf>
    <xf numFmtId="0" fontId="3" fillId="3"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3" fillId="0" borderId="7" xfId="0" applyFont="1" applyBorder="1" applyAlignment="1">
      <alignment horizontal="center" vertical="center"/>
    </xf>
    <xf numFmtId="0" fontId="5" fillId="0" borderId="0" xfId="0" applyFont="1" applyAlignment="1">
      <alignment horizontal="center" vertical="center" wrapText="1"/>
    </xf>
    <xf numFmtId="0" fontId="3" fillId="0" borderId="0" xfId="0" applyFont="1" applyBorder="1" applyAlignment="1">
      <alignment horizontal="center" vertical="center"/>
    </xf>
    <xf numFmtId="0" fontId="3" fillId="0" borderId="7" xfId="0" applyFont="1" applyFill="1" applyBorder="1" applyAlignment="1">
      <alignment horizontal="center" vertical="center"/>
    </xf>
    <xf numFmtId="0" fontId="4" fillId="0" borderId="7" xfId="0" applyFont="1" applyBorder="1" applyAlignment="1">
      <alignment horizontal="center" vertical="center" wrapText="1"/>
    </xf>
    <xf numFmtId="0" fontId="3" fillId="0" borderId="1" xfId="0" applyFont="1" applyFill="1" applyBorder="1" applyAlignment="1">
      <alignment horizontal="center" vertical="center" wrapText="1"/>
    </xf>
    <xf numFmtId="0" fontId="6" fillId="0" borderId="1" xfId="0" applyFont="1" applyFill="1" applyBorder="1" applyAlignment="1">
      <alignment horizontal="center" wrapText="1"/>
    </xf>
    <xf numFmtId="0" fontId="6" fillId="0" borderId="1" xfId="0" applyFont="1" applyBorder="1" applyAlignment="1">
      <alignment horizont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9" fillId="0" borderId="1" xfId="0" applyFont="1" applyBorder="1" applyAlignment="1">
      <alignment horizontal="center" vertical="center"/>
    </xf>
    <xf numFmtId="0" fontId="6" fillId="0" borderId="1" xfId="0" applyFont="1" applyBorder="1" applyAlignment="1">
      <alignment horizontal="center" vertical="center"/>
    </xf>
    <xf numFmtId="0" fontId="0" fillId="0" borderId="1" xfId="0" applyBorder="1" applyAlignment="1">
      <alignment horizontal="center" vertical="center"/>
    </xf>
    <xf numFmtId="0" fontId="13" fillId="0" borderId="2" xfId="0" applyFont="1" applyFill="1" applyBorder="1" applyAlignment="1">
      <alignment horizontal="justify" vertical="center" wrapText="1"/>
    </xf>
    <xf numFmtId="0" fontId="13" fillId="0" borderId="3" xfId="0" applyFont="1" applyFill="1" applyBorder="1" applyAlignment="1">
      <alignment horizontal="justify" vertical="center" wrapText="1"/>
    </xf>
    <xf numFmtId="0" fontId="12" fillId="0" borderId="2" xfId="0" applyFont="1" applyFill="1" applyBorder="1" applyAlignment="1">
      <alignment horizontal="justify" vertical="center" wrapText="1"/>
    </xf>
    <xf numFmtId="0" fontId="12" fillId="0" borderId="9" xfId="0" applyFont="1" applyFill="1" applyBorder="1" applyAlignment="1">
      <alignment horizontal="justify" vertical="center" wrapText="1"/>
    </xf>
    <xf numFmtId="0" fontId="12" fillId="0" borderId="3" xfId="0" applyFont="1" applyFill="1" applyBorder="1" applyAlignment="1">
      <alignment horizontal="justify" vertical="center" wrapText="1"/>
    </xf>
    <xf numFmtId="0" fontId="13" fillId="0" borderId="9" xfId="0" applyFont="1" applyFill="1" applyBorder="1" applyAlignment="1">
      <alignment horizontal="justify" vertical="center" wrapText="1"/>
    </xf>
    <xf numFmtId="0" fontId="21" fillId="5" borderId="2" xfId="0" applyFont="1" applyFill="1" applyBorder="1" applyAlignment="1">
      <alignment horizontal="center" vertical="center" wrapText="1"/>
    </xf>
    <xf numFmtId="0" fontId="21" fillId="5" borderId="9" xfId="0" applyFont="1" applyFill="1" applyBorder="1" applyAlignment="1">
      <alignment horizontal="center" vertical="center" wrapText="1"/>
    </xf>
    <xf numFmtId="0" fontId="21" fillId="5" borderId="3" xfId="0" applyFont="1" applyFill="1" applyBorder="1" applyAlignment="1">
      <alignment horizontal="center" vertical="center" wrapText="1"/>
    </xf>
    <xf numFmtId="0" fontId="13" fillId="0" borderId="2"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1" xfId="0" applyFont="1" applyFill="1" applyBorder="1" applyAlignment="1">
      <alignment horizontal="justify" vertical="center" wrapText="1"/>
    </xf>
    <xf numFmtId="0" fontId="12" fillId="0" borderId="1" xfId="0" applyFont="1" applyFill="1" applyBorder="1" applyAlignment="1">
      <alignment horizontal="justify" vertical="center" wrapText="1"/>
    </xf>
    <xf numFmtId="0" fontId="19" fillId="0" borderId="1" xfId="0" applyNumberFormat="1" applyFont="1" applyFill="1" applyBorder="1" applyAlignment="1">
      <alignment horizontal="center" vertical="center"/>
    </xf>
    <xf numFmtId="166" fontId="19" fillId="0" borderId="1" xfId="1" applyNumberFormat="1" applyFont="1" applyFill="1" applyBorder="1" applyAlignment="1">
      <alignment horizontal="center" vertical="center"/>
    </xf>
    <xf numFmtId="0" fontId="19" fillId="0" borderId="1" xfId="0" applyFont="1" applyFill="1" applyBorder="1" applyAlignment="1">
      <alignment horizontal="center" vertical="center"/>
    </xf>
    <xf numFmtId="0" fontId="26" fillId="5" borderId="2" xfId="0" applyFont="1" applyFill="1" applyBorder="1" applyAlignment="1">
      <alignment horizontal="center" vertical="center" textRotation="90"/>
    </xf>
    <xf numFmtId="0" fontId="26" fillId="5" borderId="9" xfId="0" applyFont="1" applyFill="1" applyBorder="1" applyAlignment="1">
      <alignment horizontal="center" vertical="center" textRotation="90"/>
    </xf>
    <xf numFmtId="0" fontId="26" fillId="5" borderId="3" xfId="0" applyFont="1" applyFill="1" applyBorder="1" applyAlignment="1">
      <alignment horizontal="center" vertical="center" textRotation="90"/>
    </xf>
    <xf numFmtId="0" fontId="25" fillId="5" borderId="1" xfId="0" applyFont="1" applyFill="1" applyBorder="1" applyAlignment="1">
      <alignment horizontal="center" vertical="center" textRotation="90" wrapText="1"/>
    </xf>
    <xf numFmtId="0" fontId="26" fillId="5" borderId="1" xfId="0" applyFont="1" applyFill="1" applyBorder="1" applyAlignment="1">
      <alignment horizontal="center" vertical="center" textRotation="90"/>
    </xf>
    <xf numFmtId="0" fontId="13" fillId="0" borderId="2"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2" xfId="0" applyFont="1" applyBorder="1" applyAlignment="1">
      <alignment horizontal="center" vertical="center"/>
    </xf>
    <xf numFmtId="0" fontId="13" fillId="0" borderId="9" xfId="0" applyFont="1" applyBorder="1" applyAlignment="1">
      <alignment horizontal="center" vertical="center"/>
    </xf>
    <xf numFmtId="0" fontId="13" fillId="0" borderId="3" xfId="0" applyFont="1" applyBorder="1" applyAlignment="1">
      <alignment horizontal="center" vertical="center"/>
    </xf>
    <xf numFmtId="0" fontId="25" fillId="0" borderId="0" xfId="0" applyFont="1" applyFill="1" applyBorder="1" applyAlignment="1">
      <alignment horizontal="center" vertical="center" textRotation="90" wrapText="1"/>
    </xf>
    <xf numFmtId="0" fontId="12" fillId="0" borderId="2" xfId="0" applyFont="1" applyBorder="1" applyAlignment="1">
      <alignment horizontal="justify" vertical="center" wrapText="1"/>
    </xf>
    <xf numFmtId="0" fontId="12" fillId="0" borderId="9" xfId="0" applyFont="1" applyBorder="1" applyAlignment="1">
      <alignment horizontal="justify" vertical="center" wrapText="1"/>
    </xf>
    <xf numFmtId="0" fontId="12" fillId="0" borderId="3" xfId="0" applyFont="1" applyBorder="1" applyAlignment="1">
      <alignment horizontal="justify" vertical="center" wrapText="1"/>
    </xf>
    <xf numFmtId="0" fontId="25" fillId="5" borderId="1" xfId="0" applyFont="1" applyFill="1" applyBorder="1" applyAlignment="1">
      <alignment horizontal="center" vertical="center" textRotation="90"/>
    </xf>
    <xf numFmtId="0" fontId="21" fillId="5" borderId="1" xfId="0" applyFont="1" applyFill="1" applyBorder="1" applyAlignment="1">
      <alignment horizontal="center" vertical="center" wrapText="1"/>
    </xf>
    <xf numFmtId="0" fontId="25" fillId="5" borderId="2" xfId="0" applyFont="1" applyFill="1" applyBorder="1" applyAlignment="1">
      <alignment horizontal="center" vertical="center" textRotation="90" wrapText="1"/>
    </xf>
    <xf numFmtId="0" fontId="25" fillId="5" borderId="9" xfId="0" applyFont="1" applyFill="1" applyBorder="1" applyAlignment="1">
      <alignment horizontal="center" vertical="center" textRotation="90" wrapText="1"/>
    </xf>
    <xf numFmtId="0" fontId="25" fillId="5" borderId="4" xfId="0" applyFont="1" applyFill="1" applyBorder="1" applyAlignment="1">
      <alignment horizontal="center" vertical="center" textRotation="90" wrapText="1"/>
    </xf>
    <xf numFmtId="0" fontId="12" fillId="0" borderId="2" xfId="0" applyFont="1" applyFill="1" applyBorder="1" applyAlignment="1">
      <alignment horizontal="center" vertical="center" wrapText="1"/>
    </xf>
    <xf numFmtId="0" fontId="12" fillId="0" borderId="9" xfId="0" applyFont="1" applyFill="1" applyBorder="1" applyAlignment="1">
      <alignment horizontal="center" vertical="center" wrapText="1"/>
    </xf>
    <xf numFmtId="10" fontId="12" fillId="0" borderId="1" xfId="0" applyNumberFormat="1" applyFont="1" applyFill="1" applyBorder="1" applyAlignment="1">
      <alignment horizontal="justify" vertical="center" wrapText="1"/>
    </xf>
    <xf numFmtId="10" fontId="12" fillId="0" borderId="1" xfId="0" applyNumberFormat="1" applyFont="1" applyFill="1" applyBorder="1" applyAlignment="1">
      <alignment horizontal="justify" vertical="center"/>
    </xf>
    <xf numFmtId="0" fontId="12" fillId="0" borderId="6" xfId="0" applyFont="1" applyFill="1" applyBorder="1" applyAlignment="1">
      <alignment horizontal="justify" vertical="center" wrapText="1"/>
    </xf>
    <xf numFmtId="0" fontId="13" fillId="0" borderId="1" xfId="0" applyFont="1" applyBorder="1" applyAlignment="1">
      <alignment horizontal="justify" vertical="center" wrapText="1"/>
    </xf>
    <xf numFmtId="166" fontId="19" fillId="0" borderId="1" xfId="1" applyNumberFormat="1" applyFont="1" applyFill="1" applyBorder="1" applyAlignment="1">
      <alignment horizontal="center" vertical="center" wrapText="1"/>
    </xf>
    <xf numFmtId="0" fontId="29" fillId="5" borderId="1" xfId="0" applyFont="1" applyFill="1" applyBorder="1" applyAlignment="1">
      <alignment horizontal="center" vertical="center" wrapText="1"/>
    </xf>
    <xf numFmtId="0" fontId="24" fillId="5" borderId="1" xfId="0" applyFont="1" applyFill="1" applyBorder="1" applyAlignment="1">
      <alignment horizontal="center" vertical="center" textRotation="90"/>
    </xf>
    <xf numFmtId="0" fontId="13" fillId="7" borderId="1" xfId="0" applyFont="1" applyFill="1" applyBorder="1" applyAlignment="1">
      <alignment horizontal="justify" vertical="center" wrapText="1"/>
    </xf>
  </cellXfs>
  <cellStyles count="4">
    <cellStyle name="Millares" xfId="3" builtinId="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7</xdr:col>
      <xdr:colOff>219076</xdr:colOff>
      <xdr:row>35</xdr:row>
      <xdr:rowOff>133351</xdr:rowOff>
    </xdr:from>
    <xdr:to>
      <xdr:col>8</xdr:col>
      <xdr:colOff>696686</xdr:colOff>
      <xdr:row>41</xdr:row>
      <xdr:rowOff>0</xdr:rowOff>
    </xdr:to>
    <xdr:sp macro="" textlink="">
      <xdr:nvSpPr>
        <xdr:cNvPr id="2" name="1 Flecha derecha"/>
        <xdr:cNvSpPr/>
      </xdr:nvSpPr>
      <xdr:spPr>
        <a:xfrm>
          <a:off x="15887701" y="32451676"/>
          <a:ext cx="1239610" cy="65913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500"/>
  <sheetViews>
    <sheetView topLeftCell="A469" zoomScale="80" zoomScaleNormal="80" workbookViewId="0">
      <selection activeCell="A367" sqref="A367"/>
    </sheetView>
  </sheetViews>
  <sheetFormatPr baseColWidth="10" defaultColWidth="11.42578125" defaultRowHeight="11.25" x14ac:dyDescent="0.2"/>
  <cols>
    <col min="1" max="1" width="8.85546875" style="6" customWidth="1"/>
    <col min="2" max="2" width="53.28515625" style="6" customWidth="1"/>
    <col min="3" max="3" width="21" style="6" customWidth="1"/>
    <col min="4" max="4" width="14.85546875" style="6" bestFit="1" customWidth="1"/>
    <col min="5" max="5" width="15.85546875" style="6" bestFit="1" customWidth="1"/>
    <col min="6" max="6" width="14.5703125" style="6" bestFit="1" customWidth="1"/>
    <col min="7" max="7" width="11.42578125" style="6"/>
    <col min="8" max="8" width="18.7109375" style="6" bestFit="1" customWidth="1"/>
    <col min="9" max="9" width="14.28515625" style="6" bestFit="1" customWidth="1"/>
    <col min="10" max="10" width="14.85546875" style="6" bestFit="1" customWidth="1"/>
    <col min="11" max="11" width="13.7109375" style="6" bestFit="1" customWidth="1"/>
    <col min="12" max="12" width="14.85546875" style="6" bestFit="1" customWidth="1"/>
    <col min="13" max="13" width="33.140625" style="6" customWidth="1"/>
    <col min="14" max="14" width="11.42578125" style="6"/>
    <col min="15" max="15" width="19.140625" style="6" bestFit="1" customWidth="1"/>
    <col min="16" max="16" width="14.140625" style="6" bestFit="1" customWidth="1"/>
    <col min="17" max="18" width="11.42578125" style="6"/>
    <col min="19" max="19" width="14.140625" style="6" bestFit="1" customWidth="1"/>
    <col min="20" max="16384" width="11.42578125" style="6"/>
  </cols>
  <sheetData>
    <row r="4" spans="1:13" x14ac:dyDescent="0.2">
      <c r="H4" s="259" t="s">
        <v>408</v>
      </c>
      <c r="I4" s="259"/>
      <c r="J4" s="259"/>
      <c r="K4" s="259"/>
      <c r="L4" s="259"/>
      <c r="M4" s="259"/>
    </row>
    <row r="5" spans="1:13" x14ac:dyDescent="0.2">
      <c r="B5" s="259" t="s">
        <v>341</v>
      </c>
      <c r="C5" s="259"/>
      <c r="D5" s="259"/>
      <c r="E5" s="259"/>
      <c r="F5" s="259"/>
      <c r="H5" s="63" t="s">
        <v>5</v>
      </c>
      <c r="I5" s="62" t="s">
        <v>10</v>
      </c>
      <c r="J5" s="62" t="s">
        <v>20</v>
      </c>
      <c r="K5" s="62" t="s">
        <v>21</v>
      </c>
      <c r="L5" s="14" t="s">
        <v>17</v>
      </c>
      <c r="M5" s="15" t="s">
        <v>19</v>
      </c>
    </row>
    <row r="6" spans="1:13" x14ac:dyDescent="0.2">
      <c r="B6" s="260" t="s">
        <v>181</v>
      </c>
      <c r="C6" s="262" t="s">
        <v>0</v>
      </c>
      <c r="D6" s="263"/>
      <c r="E6" s="264"/>
      <c r="F6" s="260" t="s">
        <v>4</v>
      </c>
      <c r="H6" s="3" t="s">
        <v>6</v>
      </c>
      <c r="I6" s="4">
        <f>C9</f>
        <v>0</v>
      </c>
      <c r="J6" s="3"/>
      <c r="K6" s="4">
        <f>E9</f>
        <v>192000000</v>
      </c>
      <c r="L6" s="4">
        <f>SUM(I6:K6)</f>
        <v>192000000</v>
      </c>
      <c r="M6" s="5">
        <f>(L6/$L$11)</f>
        <v>1</v>
      </c>
    </row>
    <row r="7" spans="1:13" x14ac:dyDescent="0.2">
      <c r="B7" s="261"/>
      <c r="C7" s="16" t="s">
        <v>1</v>
      </c>
      <c r="D7" s="16" t="s">
        <v>2</v>
      </c>
      <c r="E7" s="16" t="s">
        <v>3</v>
      </c>
      <c r="F7" s="261"/>
      <c r="H7" s="3" t="s">
        <v>7</v>
      </c>
      <c r="I7" s="3"/>
      <c r="J7" s="3"/>
      <c r="K7" s="3"/>
      <c r="L7" s="3"/>
      <c r="M7" s="5">
        <f t="shared" ref="M7:M11" si="0">(L7/$L$11)</f>
        <v>0</v>
      </c>
    </row>
    <row r="8" spans="1:13" ht="22.5" x14ac:dyDescent="0.2">
      <c r="B8" s="136" t="s">
        <v>182</v>
      </c>
      <c r="D8" s="3"/>
      <c r="E8" s="2">
        <v>192000000</v>
      </c>
      <c r="F8" s="4">
        <f>SUM(D8:E8)</f>
        <v>192000000</v>
      </c>
      <c r="H8" s="3" t="s">
        <v>8</v>
      </c>
      <c r="I8" s="3"/>
      <c r="J8" s="3"/>
      <c r="K8" s="3"/>
      <c r="L8" s="3"/>
      <c r="M8" s="5">
        <f t="shared" si="0"/>
        <v>0</v>
      </c>
    </row>
    <row r="9" spans="1:13" x14ac:dyDescent="0.2">
      <c r="B9" s="3" t="s">
        <v>17</v>
      </c>
      <c r="C9" s="2">
        <f>SUM(C8)</f>
        <v>0</v>
      </c>
      <c r="D9" s="2">
        <f t="shared" ref="D9:F9" si="1">SUM(D8)</f>
        <v>0</v>
      </c>
      <c r="E9" s="2">
        <f t="shared" si="1"/>
        <v>192000000</v>
      </c>
      <c r="F9" s="2">
        <f t="shared" si="1"/>
        <v>192000000</v>
      </c>
      <c r="H9" s="3" t="s">
        <v>9</v>
      </c>
      <c r="I9" s="3"/>
      <c r="J9" s="3"/>
      <c r="K9" s="3"/>
      <c r="L9" s="3"/>
      <c r="M9" s="5">
        <f t="shared" si="0"/>
        <v>0</v>
      </c>
    </row>
    <row r="10" spans="1:13" x14ac:dyDescent="0.2">
      <c r="B10" s="7"/>
      <c r="C10" s="11"/>
      <c r="D10" s="11"/>
      <c r="E10" s="11"/>
      <c r="F10" s="19"/>
      <c r="H10" s="3" t="s">
        <v>30</v>
      </c>
      <c r="I10" s="3"/>
      <c r="J10" s="3"/>
      <c r="K10" s="3"/>
      <c r="L10" s="3"/>
      <c r="M10" s="5">
        <f t="shared" si="0"/>
        <v>0</v>
      </c>
    </row>
    <row r="11" spans="1:13" x14ac:dyDescent="0.2">
      <c r="B11" s="7"/>
      <c r="C11" s="7"/>
      <c r="D11" s="7"/>
      <c r="E11" s="7"/>
      <c r="F11" s="7"/>
      <c r="H11" s="3" t="s">
        <v>17</v>
      </c>
      <c r="I11" s="4">
        <f>SUM(I6:I9)</f>
        <v>0</v>
      </c>
      <c r="J11" s="4"/>
      <c r="K11" s="4"/>
      <c r="L11" s="4">
        <f>SUM(L6:L10)</f>
        <v>192000000</v>
      </c>
      <c r="M11" s="5">
        <f t="shared" si="0"/>
        <v>1</v>
      </c>
    </row>
    <row r="12" spans="1:13" x14ac:dyDescent="0.2">
      <c r="B12" s="7"/>
      <c r="C12" s="11"/>
      <c r="D12" s="11"/>
      <c r="E12" s="11"/>
      <c r="F12" s="19"/>
      <c r="H12" s="7"/>
      <c r="I12" s="19"/>
      <c r="J12" s="19"/>
      <c r="K12" s="19"/>
      <c r="L12" s="19"/>
      <c r="M12" s="42"/>
    </row>
    <row r="13" spans="1:13" ht="22.5" customHeight="1" x14ac:dyDescent="0.2">
      <c r="A13" s="273">
        <v>1</v>
      </c>
      <c r="B13" s="243" t="s">
        <v>442</v>
      </c>
      <c r="C13" s="243"/>
      <c r="D13" s="243"/>
      <c r="E13" s="243"/>
      <c r="F13" s="243"/>
      <c r="G13" s="128"/>
      <c r="H13" s="243" t="s">
        <v>340</v>
      </c>
      <c r="I13" s="243"/>
      <c r="J13" s="243"/>
      <c r="K13" s="243"/>
      <c r="L13" s="243"/>
      <c r="M13" s="243"/>
    </row>
    <row r="14" spans="1:13" x14ac:dyDescent="0.2">
      <c r="A14" s="273"/>
      <c r="B14" s="268" t="s">
        <v>18</v>
      </c>
      <c r="C14" s="270" t="s">
        <v>0</v>
      </c>
      <c r="D14" s="271"/>
      <c r="E14" s="272"/>
      <c r="F14" s="268" t="s">
        <v>4</v>
      </c>
      <c r="G14" s="128"/>
      <c r="H14" s="129" t="s">
        <v>5</v>
      </c>
      <c r="I14" s="130" t="s">
        <v>10</v>
      </c>
      <c r="J14" s="130" t="s">
        <v>20</v>
      </c>
      <c r="K14" s="130" t="s">
        <v>21</v>
      </c>
      <c r="L14" s="131" t="s">
        <v>17</v>
      </c>
      <c r="M14" s="132" t="s">
        <v>19</v>
      </c>
    </row>
    <row r="15" spans="1:13" ht="12.75" customHeight="1" x14ac:dyDescent="0.2">
      <c r="A15" s="273"/>
      <c r="B15" s="269"/>
      <c r="C15" s="135" t="s">
        <v>1</v>
      </c>
      <c r="D15" s="135" t="s">
        <v>2</v>
      </c>
      <c r="E15" s="135" t="s">
        <v>3</v>
      </c>
      <c r="F15" s="269"/>
      <c r="G15" s="128"/>
      <c r="H15" s="133" t="s">
        <v>6</v>
      </c>
      <c r="I15" s="23">
        <f>C21</f>
        <v>300000000</v>
      </c>
      <c r="J15" s="133"/>
      <c r="K15" s="133"/>
      <c r="L15" s="23">
        <f>SUM(I15:K15)</f>
        <v>300000000</v>
      </c>
      <c r="M15" s="134">
        <f>(I15/$L$20)</f>
        <v>1</v>
      </c>
    </row>
    <row r="16" spans="1:13" ht="12" x14ac:dyDescent="0.2">
      <c r="A16" s="273"/>
      <c r="B16" s="148" t="s">
        <v>12</v>
      </c>
      <c r="C16" s="22">
        <v>30000000</v>
      </c>
      <c r="D16" s="133"/>
      <c r="E16" s="133"/>
      <c r="F16" s="23">
        <f>SUM(C16:E16)</f>
        <v>30000000</v>
      </c>
      <c r="G16" s="128"/>
      <c r="H16" s="133" t="s">
        <v>7</v>
      </c>
      <c r="I16" s="133"/>
      <c r="J16" s="133"/>
      <c r="K16" s="133"/>
      <c r="L16" s="133"/>
      <c r="M16" s="134">
        <f t="shared" ref="M16:M19" si="2">(I16/$L$20)</f>
        <v>0</v>
      </c>
    </row>
    <row r="17" spans="1:13" ht="12" x14ac:dyDescent="0.2">
      <c r="A17" s="273"/>
      <c r="B17" s="148" t="s">
        <v>365</v>
      </c>
      <c r="C17" s="22">
        <v>60000000</v>
      </c>
      <c r="D17" s="133"/>
      <c r="E17" s="133"/>
      <c r="F17" s="23">
        <f t="shared" ref="F17:F20" si="3">SUM(C17:E17)</f>
        <v>60000000</v>
      </c>
      <c r="G17" s="128"/>
      <c r="H17" s="133" t="s">
        <v>8</v>
      </c>
      <c r="I17" s="133"/>
      <c r="J17" s="133"/>
      <c r="K17" s="133"/>
      <c r="L17" s="133"/>
      <c r="M17" s="134">
        <f t="shared" si="2"/>
        <v>0</v>
      </c>
    </row>
    <row r="18" spans="1:13" ht="36" x14ac:dyDescent="0.2">
      <c r="A18" s="273"/>
      <c r="B18" s="170" t="s">
        <v>366</v>
      </c>
      <c r="C18" s="22">
        <v>30000000</v>
      </c>
      <c r="D18" s="133"/>
      <c r="E18" s="133"/>
      <c r="F18" s="23">
        <f t="shared" si="3"/>
        <v>30000000</v>
      </c>
      <c r="G18" s="128"/>
      <c r="H18" s="133" t="s">
        <v>9</v>
      </c>
      <c r="I18" s="133"/>
      <c r="J18" s="133"/>
      <c r="K18" s="133"/>
      <c r="L18" s="133"/>
      <c r="M18" s="134">
        <f t="shared" si="2"/>
        <v>0</v>
      </c>
    </row>
    <row r="19" spans="1:13" x14ac:dyDescent="0.2">
      <c r="A19" s="273"/>
      <c r="B19" s="133" t="s">
        <v>367</v>
      </c>
      <c r="C19" s="22">
        <v>150000000</v>
      </c>
      <c r="D19" s="133"/>
      <c r="E19" s="133"/>
      <c r="F19" s="23">
        <f t="shared" si="3"/>
        <v>150000000</v>
      </c>
      <c r="G19" s="128"/>
      <c r="H19" s="133" t="s">
        <v>30</v>
      </c>
      <c r="I19" s="133"/>
      <c r="J19" s="133"/>
      <c r="K19" s="133"/>
      <c r="L19" s="133"/>
      <c r="M19" s="134">
        <f t="shared" si="2"/>
        <v>0</v>
      </c>
    </row>
    <row r="20" spans="1:13" x14ac:dyDescent="0.2">
      <c r="A20" s="273"/>
      <c r="B20" s="133" t="s">
        <v>16</v>
      </c>
      <c r="C20" s="22">
        <v>30000000</v>
      </c>
      <c r="D20" s="133"/>
      <c r="E20" s="133"/>
      <c r="F20" s="23">
        <f t="shared" si="3"/>
        <v>30000000</v>
      </c>
      <c r="G20" s="128"/>
      <c r="H20" s="133" t="s">
        <v>17</v>
      </c>
      <c r="I20" s="23">
        <f>SUM(I15:I18)</f>
        <v>300000000</v>
      </c>
      <c r="J20" s="23"/>
      <c r="K20" s="23"/>
      <c r="L20" s="23">
        <f>SUM(L15:L18)</f>
        <v>300000000</v>
      </c>
      <c r="M20" s="134">
        <f>(I20/$L$20)</f>
        <v>1</v>
      </c>
    </row>
    <row r="21" spans="1:13" x14ac:dyDescent="0.2">
      <c r="A21" s="273"/>
      <c r="B21" s="133" t="s">
        <v>17</v>
      </c>
      <c r="C21" s="23">
        <f>SUM(C16:C20)</f>
        <v>300000000</v>
      </c>
      <c r="D21" s="133"/>
      <c r="E21" s="133"/>
      <c r="F21" s="23">
        <f>SUM(C21:E21)</f>
        <v>300000000</v>
      </c>
      <c r="G21" s="128"/>
      <c r="H21" s="128"/>
      <c r="I21" s="128"/>
      <c r="J21" s="128"/>
      <c r="K21" s="128"/>
      <c r="L21" s="128"/>
      <c r="M21" s="128"/>
    </row>
    <row r="22" spans="1:13" x14ac:dyDescent="0.2">
      <c r="B22" s="7"/>
      <c r="C22" s="11"/>
      <c r="D22" s="11"/>
      <c r="E22" s="11"/>
      <c r="F22" s="19"/>
      <c r="H22" s="7"/>
      <c r="I22" s="19"/>
      <c r="J22" s="19"/>
      <c r="K22" s="19"/>
      <c r="L22" s="19"/>
      <c r="M22" s="42"/>
    </row>
    <row r="23" spans="1:13" x14ac:dyDescent="0.2">
      <c r="A23" s="28"/>
      <c r="B23" s="7"/>
      <c r="C23" s="19"/>
      <c r="D23" s="7"/>
      <c r="E23" s="7"/>
      <c r="F23" s="19"/>
    </row>
    <row r="24" spans="1:13" x14ac:dyDescent="0.2">
      <c r="A24" s="28"/>
      <c r="B24" s="259" t="s">
        <v>342</v>
      </c>
      <c r="C24" s="259"/>
      <c r="D24" s="259"/>
      <c r="E24" s="259"/>
      <c r="F24" s="259"/>
      <c r="H24" s="259" t="s">
        <v>342</v>
      </c>
      <c r="I24" s="259"/>
      <c r="J24" s="259"/>
      <c r="K24" s="259"/>
      <c r="L24" s="259"/>
      <c r="M24" s="259"/>
    </row>
    <row r="25" spans="1:13" x14ac:dyDescent="0.2">
      <c r="A25" s="28"/>
      <c r="B25" s="253" t="s">
        <v>181</v>
      </c>
      <c r="C25" s="254" t="s">
        <v>0</v>
      </c>
      <c r="D25" s="254"/>
      <c r="E25" s="254"/>
      <c r="F25" s="253" t="s">
        <v>4</v>
      </c>
      <c r="H25" s="65" t="s">
        <v>5</v>
      </c>
      <c r="I25" s="64" t="s">
        <v>10</v>
      </c>
      <c r="J25" s="64" t="s">
        <v>20</v>
      </c>
      <c r="K25" s="64" t="s">
        <v>21</v>
      </c>
      <c r="L25" s="14" t="s">
        <v>17</v>
      </c>
      <c r="M25" s="15" t="s">
        <v>19</v>
      </c>
    </row>
    <row r="26" spans="1:13" x14ac:dyDescent="0.2">
      <c r="A26" s="28"/>
      <c r="B26" s="253"/>
      <c r="C26" s="16" t="s">
        <v>1</v>
      </c>
      <c r="D26" s="16" t="s">
        <v>2</v>
      </c>
      <c r="E26" s="16" t="s">
        <v>3</v>
      </c>
      <c r="F26" s="253"/>
      <c r="H26" s="3" t="s">
        <v>6</v>
      </c>
      <c r="J26" s="3"/>
      <c r="K26" s="4">
        <f>E30</f>
        <v>696000000</v>
      </c>
      <c r="L26" s="4">
        <f>SUM(J26:K26)</f>
        <v>696000000</v>
      </c>
      <c r="M26" s="5">
        <f>(K26/$L$31)</f>
        <v>1</v>
      </c>
    </row>
    <row r="27" spans="1:13" x14ac:dyDescent="0.2">
      <c r="A27" s="28"/>
      <c r="B27" s="1" t="s">
        <v>189</v>
      </c>
      <c r="C27" s="3"/>
      <c r="D27" s="3"/>
      <c r="E27" s="2">
        <v>288000000</v>
      </c>
      <c r="F27" s="4">
        <f>SUM(D27:E27)</f>
        <v>288000000</v>
      </c>
      <c r="H27" s="3" t="s">
        <v>7</v>
      </c>
      <c r="I27" s="3"/>
      <c r="J27" s="3"/>
      <c r="K27" s="3"/>
      <c r="L27" s="3"/>
      <c r="M27" s="5">
        <f t="shared" ref="M27:M31" si="4">(K27/$L$31)</f>
        <v>0</v>
      </c>
    </row>
    <row r="28" spans="1:13" ht="22.5" customHeight="1" x14ac:dyDescent="0.2">
      <c r="A28" s="28"/>
      <c r="B28" s="9" t="s">
        <v>190</v>
      </c>
      <c r="C28" s="3"/>
      <c r="D28" s="3"/>
      <c r="E28" s="2">
        <v>288000000</v>
      </c>
      <c r="F28" s="4">
        <f>SUM(D28:E28)</f>
        <v>288000000</v>
      </c>
      <c r="H28" s="3" t="s">
        <v>8</v>
      </c>
      <c r="I28" s="3"/>
      <c r="J28" s="3"/>
      <c r="K28" s="3"/>
      <c r="L28" s="3"/>
      <c r="M28" s="5">
        <f t="shared" si="4"/>
        <v>0</v>
      </c>
    </row>
    <row r="29" spans="1:13" x14ac:dyDescent="0.2">
      <c r="A29" s="28"/>
      <c r="B29" s="3" t="s">
        <v>191</v>
      </c>
      <c r="C29" s="3"/>
      <c r="D29" s="2"/>
      <c r="E29" s="2">
        <v>120000000</v>
      </c>
      <c r="F29" s="4">
        <f>SUM(D29:E29)</f>
        <v>120000000</v>
      </c>
      <c r="H29" s="3" t="s">
        <v>9</v>
      </c>
      <c r="I29" s="3"/>
      <c r="J29" s="3"/>
      <c r="K29" s="3"/>
      <c r="L29" s="3"/>
      <c r="M29" s="5">
        <f t="shared" si="4"/>
        <v>0</v>
      </c>
    </row>
    <row r="30" spans="1:13" x14ac:dyDescent="0.2">
      <c r="A30" s="28"/>
      <c r="B30" s="3" t="s">
        <v>17</v>
      </c>
      <c r="C30" s="3"/>
      <c r="D30" s="3"/>
      <c r="E30" s="2">
        <f t="shared" ref="E30:F30" si="5">SUM(E27:E29)</f>
        <v>696000000</v>
      </c>
      <c r="F30" s="2">
        <f t="shared" si="5"/>
        <v>696000000</v>
      </c>
      <c r="H30" s="3" t="s">
        <v>30</v>
      </c>
      <c r="I30" s="3"/>
      <c r="J30" s="3"/>
      <c r="K30" s="3"/>
      <c r="L30" s="3"/>
      <c r="M30" s="5">
        <f t="shared" si="4"/>
        <v>0</v>
      </c>
    </row>
    <row r="31" spans="1:13" x14ac:dyDescent="0.2">
      <c r="A31" s="28"/>
      <c r="B31" s="39"/>
      <c r="C31" s="19"/>
      <c r="D31" s="7"/>
      <c r="E31" s="7"/>
      <c r="F31" s="19"/>
      <c r="H31" s="3" t="s">
        <v>17</v>
      </c>
      <c r="I31" s="4">
        <f>SUM(I26:I30)</f>
        <v>0</v>
      </c>
      <c r="J31" s="4">
        <f t="shared" ref="J31:L31" si="6">SUM(J26:J30)</f>
        <v>0</v>
      </c>
      <c r="K31" s="4">
        <f>SUM(K26:K30)</f>
        <v>696000000</v>
      </c>
      <c r="L31" s="4">
        <f t="shared" si="6"/>
        <v>696000000</v>
      </c>
      <c r="M31" s="5">
        <f t="shared" si="4"/>
        <v>1</v>
      </c>
    </row>
    <row r="32" spans="1:13" s="29" customFormat="1" ht="23.25" customHeight="1" x14ac:dyDescent="0.2">
      <c r="A32" s="276">
        <v>2</v>
      </c>
      <c r="B32" s="278" t="s">
        <v>420</v>
      </c>
      <c r="C32" s="278"/>
      <c r="D32" s="278"/>
      <c r="E32" s="278"/>
      <c r="F32" s="278"/>
      <c r="H32" s="278" t="s">
        <v>106</v>
      </c>
      <c r="I32" s="278"/>
      <c r="J32" s="278"/>
      <c r="K32" s="278"/>
      <c r="L32" s="278"/>
      <c r="M32" s="278"/>
    </row>
    <row r="33" spans="1:13" s="29" customFormat="1" x14ac:dyDescent="0.2">
      <c r="A33" s="276"/>
      <c r="B33" s="253" t="s">
        <v>18</v>
      </c>
      <c r="C33" s="254" t="s">
        <v>0</v>
      </c>
      <c r="D33" s="254"/>
      <c r="E33" s="254"/>
      <c r="F33" s="253" t="s">
        <v>4</v>
      </c>
      <c r="H33" s="18" t="s">
        <v>5</v>
      </c>
      <c r="I33" s="17" t="s">
        <v>10</v>
      </c>
      <c r="J33" s="17" t="s">
        <v>20</v>
      </c>
      <c r="K33" s="17" t="s">
        <v>21</v>
      </c>
      <c r="L33" s="14" t="s">
        <v>17</v>
      </c>
      <c r="M33" s="15" t="s">
        <v>19</v>
      </c>
    </row>
    <row r="34" spans="1:13" s="29" customFormat="1" x14ac:dyDescent="0.2">
      <c r="A34" s="276"/>
      <c r="B34" s="253"/>
      <c r="C34" s="16" t="s">
        <v>1</v>
      </c>
      <c r="D34" s="16" t="s">
        <v>2</v>
      </c>
      <c r="E34" s="16" t="s">
        <v>3</v>
      </c>
      <c r="F34" s="253"/>
      <c r="H34" s="30" t="s">
        <v>6</v>
      </c>
      <c r="I34" s="31">
        <f>C35+C36</f>
        <v>350000000</v>
      </c>
      <c r="J34" s="31">
        <f>D37+D38+D39</f>
        <v>250000000</v>
      </c>
      <c r="K34" s="30"/>
      <c r="L34" s="31">
        <f>SUM(I34:K34)</f>
        <v>600000000</v>
      </c>
      <c r="M34" s="32">
        <f t="shared" ref="M34:M39" si="7">(L34/$L$39)</f>
        <v>1</v>
      </c>
    </row>
    <row r="35" spans="1:13" s="29" customFormat="1" ht="22.5" x14ac:dyDescent="0.2">
      <c r="A35" s="276"/>
      <c r="B35" s="33" t="s">
        <v>103</v>
      </c>
      <c r="C35" s="34">
        <v>50000000</v>
      </c>
      <c r="D35" s="30"/>
      <c r="E35" s="30"/>
      <c r="F35" s="35">
        <f>SUM(C35:E35)</f>
        <v>50000000</v>
      </c>
      <c r="H35" s="30" t="s">
        <v>7</v>
      </c>
      <c r="I35" s="30"/>
      <c r="J35" s="30"/>
      <c r="K35" s="30"/>
      <c r="L35" s="31"/>
      <c r="M35" s="32">
        <f t="shared" si="7"/>
        <v>0</v>
      </c>
    </row>
    <row r="36" spans="1:13" s="29" customFormat="1" ht="22.5" x14ac:dyDescent="0.2">
      <c r="A36" s="276"/>
      <c r="B36" s="33" t="s">
        <v>104</v>
      </c>
      <c r="C36" s="34">
        <v>300000000</v>
      </c>
      <c r="D36" s="30"/>
      <c r="E36" s="30"/>
      <c r="F36" s="35">
        <f t="shared" ref="F36:F39" si="8">SUM(C36:E36)</f>
        <v>300000000</v>
      </c>
      <c r="H36" s="30" t="s">
        <v>8</v>
      </c>
      <c r="I36" s="31"/>
      <c r="J36" s="31"/>
      <c r="K36" s="30"/>
      <c r="L36" s="31"/>
      <c r="M36" s="32">
        <f t="shared" si="7"/>
        <v>0</v>
      </c>
    </row>
    <row r="37" spans="1:13" s="29" customFormat="1" ht="22.5" x14ac:dyDescent="0.2">
      <c r="A37" s="276"/>
      <c r="B37" s="33" t="s">
        <v>105</v>
      </c>
      <c r="C37" s="34">
        <v>0</v>
      </c>
      <c r="D37" s="35">
        <v>50000000</v>
      </c>
      <c r="E37" s="30"/>
      <c r="F37" s="35">
        <f t="shared" si="8"/>
        <v>50000000</v>
      </c>
      <c r="H37" s="30" t="s">
        <v>9</v>
      </c>
      <c r="I37" s="31"/>
      <c r="J37" s="30"/>
      <c r="K37" s="30"/>
      <c r="L37" s="31"/>
      <c r="M37" s="32">
        <f t="shared" si="7"/>
        <v>0</v>
      </c>
    </row>
    <row r="38" spans="1:13" s="29" customFormat="1" ht="22.5" x14ac:dyDescent="0.2">
      <c r="A38" s="276"/>
      <c r="B38" s="33" t="s">
        <v>101</v>
      </c>
      <c r="C38" s="34">
        <v>0</v>
      </c>
      <c r="D38" s="35">
        <v>80000000</v>
      </c>
      <c r="E38" s="30"/>
      <c r="F38" s="35">
        <f t="shared" si="8"/>
        <v>80000000</v>
      </c>
      <c r="H38" s="30" t="s">
        <v>30</v>
      </c>
      <c r="I38" s="30"/>
      <c r="J38" s="30"/>
      <c r="K38" s="30"/>
      <c r="L38" s="31"/>
      <c r="M38" s="32">
        <f t="shared" si="7"/>
        <v>0</v>
      </c>
    </row>
    <row r="39" spans="1:13" s="29" customFormat="1" x14ac:dyDescent="0.2">
      <c r="A39" s="276"/>
      <c r="B39" s="36" t="s">
        <v>102</v>
      </c>
      <c r="C39" s="34">
        <v>0</v>
      </c>
      <c r="D39" s="35">
        <v>120000000</v>
      </c>
      <c r="E39" s="30"/>
      <c r="F39" s="35">
        <f t="shared" si="8"/>
        <v>120000000</v>
      </c>
      <c r="H39" s="30" t="s">
        <v>17</v>
      </c>
      <c r="I39" s="31">
        <f>SUM(I34:I38)</f>
        <v>350000000</v>
      </c>
      <c r="J39" s="31">
        <f t="shared" ref="J39" si="9">SUM(J34:J38)</f>
        <v>250000000</v>
      </c>
      <c r="K39" s="31"/>
      <c r="L39" s="31">
        <f t="shared" ref="L39" si="10">SUM(I39:K39)</f>
        <v>600000000</v>
      </c>
      <c r="M39" s="32">
        <f t="shared" si="7"/>
        <v>1</v>
      </c>
    </row>
    <row r="40" spans="1:13" s="29" customFormat="1" x14ac:dyDescent="0.2">
      <c r="A40" s="276"/>
      <c r="B40" s="30" t="s">
        <v>17</v>
      </c>
      <c r="C40" s="37">
        <f t="shared" ref="C40:D40" si="11">SUM(C35:C39)</f>
        <v>350000000</v>
      </c>
      <c r="D40" s="37">
        <f t="shared" si="11"/>
        <v>250000000</v>
      </c>
      <c r="E40" s="37"/>
      <c r="F40" s="37">
        <f>SUM(F35:F39)</f>
        <v>600000000</v>
      </c>
    </row>
    <row r="41" spans="1:13" s="29" customFormat="1" x14ac:dyDescent="0.2">
      <c r="A41" s="38"/>
      <c r="B41" s="39"/>
      <c r="C41" s="40"/>
      <c r="D41" s="40"/>
      <c r="E41" s="40"/>
      <c r="F41" s="40"/>
    </row>
    <row r="42" spans="1:13" s="29" customFormat="1" x14ac:dyDescent="0.2">
      <c r="A42" s="38"/>
      <c r="B42" s="39"/>
      <c r="C42" s="40"/>
      <c r="D42" s="40"/>
      <c r="E42" s="40"/>
      <c r="F42" s="40"/>
    </row>
    <row r="43" spans="1:13" ht="23.25" customHeight="1" x14ac:dyDescent="0.2">
      <c r="A43" s="273">
        <v>3</v>
      </c>
      <c r="B43" s="252" t="s">
        <v>453</v>
      </c>
      <c r="C43" s="252"/>
      <c r="D43" s="252"/>
      <c r="E43" s="252"/>
      <c r="F43" s="252"/>
      <c r="H43" s="252" t="s">
        <v>126</v>
      </c>
      <c r="I43" s="252"/>
      <c r="J43" s="252"/>
      <c r="K43" s="252"/>
      <c r="L43" s="252"/>
      <c r="M43" s="252"/>
    </row>
    <row r="44" spans="1:13" x14ac:dyDescent="0.2">
      <c r="A44" s="273"/>
      <c r="B44" s="253" t="s">
        <v>18</v>
      </c>
      <c r="C44" s="254" t="s">
        <v>0</v>
      </c>
      <c r="D44" s="254"/>
      <c r="E44" s="254"/>
      <c r="F44" s="253" t="s">
        <v>4</v>
      </c>
      <c r="H44" s="18" t="s">
        <v>5</v>
      </c>
      <c r="I44" s="17" t="s">
        <v>10</v>
      </c>
      <c r="J44" s="17" t="s">
        <v>20</v>
      </c>
      <c r="K44" s="17" t="s">
        <v>21</v>
      </c>
      <c r="L44" s="14" t="s">
        <v>17</v>
      </c>
      <c r="M44" s="15" t="s">
        <v>19</v>
      </c>
    </row>
    <row r="45" spans="1:13" x14ac:dyDescent="0.2">
      <c r="A45" s="273"/>
      <c r="B45" s="253"/>
      <c r="C45" s="16" t="s">
        <v>1</v>
      </c>
      <c r="D45" s="16" t="s">
        <v>2</v>
      </c>
      <c r="E45" s="16" t="s">
        <v>3</v>
      </c>
      <c r="F45" s="253"/>
      <c r="H45" s="3" t="s">
        <v>6</v>
      </c>
      <c r="I45" s="4">
        <v>330000000</v>
      </c>
      <c r="J45" s="2"/>
      <c r="K45" s="2"/>
      <c r="L45" s="2">
        <f>SUM(I45:K45)</f>
        <v>330000000</v>
      </c>
      <c r="M45" s="24">
        <f t="shared" ref="M45:M50" si="12">(L45/$L$50)</f>
        <v>0.80487804878048785</v>
      </c>
    </row>
    <row r="46" spans="1:13" x14ac:dyDescent="0.2">
      <c r="A46" s="273"/>
      <c r="B46" s="8" t="s">
        <v>127</v>
      </c>
      <c r="C46" s="22">
        <v>60000000</v>
      </c>
      <c r="D46" s="3"/>
      <c r="E46" s="3"/>
      <c r="F46" s="2">
        <f>SUM(C46:E46)</f>
        <v>60000000</v>
      </c>
      <c r="H46" s="3" t="s">
        <v>7</v>
      </c>
      <c r="I46" s="4"/>
      <c r="J46" s="2"/>
      <c r="K46" s="2"/>
      <c r="L46" s="2"/>
      <c r="M46" s="24">
        <f t="shared" si="12"/>
        <v>0</v>
      </c>
    </row>
    <row r="47" spans="1:13" x14ac:dyDescent="0.2">
      <c r="A47" s="273"/>
      <c r="B47" s="8" t="s">
        <v>128</v>
      </c>
      <c r="C47" s="22">
        <v>40000000</v>
      </c>
      <c r="D47" s="3"/>
      <c r="E47" s="3"/>
      <c r="F47" s="2">
        <f t="shared" ref="F47:F51" si="13">SUM(C47:E47)</f>
        <v>40000000</v>
      </c>
      <c r="H47" s="3" t="s">
        <v>8</v>
      </c>
      <c r="I47" s="4">
        <v>80000000</v>
      </c>
      <c r="J47" s="2"/>
      <c r="K47" s="2"/>
      <c r="L47" s="2">
        <f t="shared" ref="L47" si="14">SUM(I47:K47)</f>
        <v>80000000</v>
      </c>
      <c r="M47" s="24">
        <f t="shared" si="12"/>
        <v>0.1951219512195122</v>
      </c>
    </row>
    <row r="48" spans="1:13" x14ac:dyDescent="0.2">
      <c r="A48" s="273"/>
      <c r="B48" s="8" t="s">
        <v>129</v>
      </c>
      <c r="C48" s="22">
        <v>80000000</v>
      </c>
      <c r="D48" s="3"/>
      <c r="E48" s="3"/>
      <c r="F48" s="2">
        <f t="shared" si="13"/>
        <v>80000000</v>
      </c>
      <c r="H48" s="3" t="s">
        <v>9</v>
      </c>
      <c r="I48" s="4"/>
      <c r="J48" s="2"/>
      <c r="K48" s="2"/>
      <c r="L48" s="2"/>
      <c r="M48" s="24">
        <f t="shared" si="12"/>
        <v>0</v>
      </c>
    </row>
    <row r="49" spans="1:13" x14ac:dyDescent="0.2">
      <c r="A49" s="273"/>
      <c r="B49" s="8" t="s">
        <v>130</v>
      </c>
      <c r="C49" s="22">
        <v>150000000</v>
      </c>
      <c r="D49" s="3"/>
      <c r="E49" s="3"/>
      <c r="F49" s="2">
        <f t="shared" si="13"/>
        <v>150000000</v>
      </c>
      <c r="H49" s="3" t="s">
        <v>30</v>
      </c>
      <c r="I49" s="3"/>
      <c r="J49" s="2"/>
      <c r="K49" s="2"/>
      <c r="L49" s="2"/>
      <c r="M49" s="24">
        <f t="shared" si="12"/>
        <v>0</v>
      </c>
    </row>
    <row r="50" spans="1:13" x14ac:dyDescent="0.2">
      <c r="A50" s="273"/>
      <c r="B50" s="9" t="s">
        <v>131</v>
      </c>
      <c r="C50" s="22">
        <v>50000000</v>
      </c>
      <c r="D50" s="3"/>
      <c r="E50" s="3"/>
      <c r="F50" s="2">
        <f t="shared" si="13"/>
        <v>50000000</v>
      </c>
      <c r="H50" s="3" t="s">
        <v>17</v>
      </c>
      <c r="I50" s="4">
        <f>SUM(I45:I49)</f>
        <v>410000000</v>
      </c>
      <c r="J50" s="4"/>
      <c r="K50" s="4"/>
      <c r="L50" s="4">
        <f t="shared" ref="L50" si="15">SUM(L45:L49)</f>
        <v>410000000</v>
      </c>
      <c r="M50" s="24">
        <f t="shared" si="12"/>
        <v>1</v>
      </c>
    </row>
    <row r="51" spans="1:13" x14ac:dyDescent="0.2">
      <c r="A51" s="273"/>
      <c r="B51" s="3" t="s">
        <v>132</v>
      </c>
      <c r="C51" s="22">
        <v>30000000</v>
      </c>
      <c r="D51" s="3"/>
      <c r="E51" s="3"/>
      <c r="F51" s="2">
        <f t="shared" si="13"/>
        <v>30000000</v>
      </c>
      <c r="L51" s="19"/>
    </row>
    <row r="52" spans="1:13" x14ac:dyDescent="0.2">
      <c r="A52" s="273"/>
      <c r="B52" s="3" t="s">
        <v>17</v>
      </c>
      <c r="C52" s="23">
        <f>SUM(C46:C51)</f>
        <v>410000000</v>
      </c>
      <c r="D52" s="23"/>
      <c r="E52" s="23"/>
      <c r="F52" s="2">
        <f>SUM(C52:E52)</f>
        <v>410000000</v>
      </c>
    </row>
    <row r="53" spans="1:13" x14ac:dyDescent="0.2">
      <c r="A53" s="28"/>
      <c r="B53" s="7"/>
      <c r="C53" s="41"/>
      <c r="D53" s="41"/>
      <c r="E53" s="41"/>
      <c r="F53" s="11"/>
    </row>
    <row r="54" spans="1:13" x14ac:dyDescent="0.2">
      <c r="A54" s="28"/>
      <c r="B54" s="7"/>
      <c r="C54" s="41"/>
      <c r="D54" s="41"/>
      <c r="E54" s="41"/>
      <c r="F54" s="11"/>
    </row>
    <row r="55" spans="1:13" ht="23.25" customHeight="1" x14ac:dyDescent="0.2">
      <c r="A55" s="273">
        <v>4</v>
      </c>
      <c r="B55" s="242" t="s">
        <v>421</v>
      </c>
      <c r="C55" s="242"/>
      <c r="D55" s="242"/>
      <c r="E55" s="242"/>
      <c r="F55" s="242"/>
      <c r="H55" s="252" t="s">
        <v>108</v>
      </c>
      <c r="I55" s="252"/>
      <c r="J55" s="252"/>
      <c r="K55" s="252"/>
      <c r="L55" s="252"/>
      <c r="M55" s="252"/>
    </row>
    <row r="56" spans="1:13" x14ac:dyDescent="0.2">
      <c r="A56" s="273"/>
      <c r="B56" s="253" t="s">
        <v>18</v>
      </c>
      <c r="C56" s="254" t="s">
        <v>0</v>
      </c>
      <c r="D56" s="254"/>
      <c r="E56" s="254"/>
      <c r="F56" s="253" t="s">
        <v>4</v>
      </c>
      <c r="H56" s="12" t="s">
        <v>5</v>
      </c>
      <c r="I56" s="13" t="s">
        <v>10</v>
      </c>
      <c r="J56" s="13" t="s">
        <v>20</v>
      </c>
      <c r="K56" s="13" t="s">
        <v>21</v>
      </c>
      <c r="L56" s="14" t="s">
        <v>17</v>
      </c>
      <c r="M56" s="15" t="s">
        <v>19</v>
      </c>
    </row>
    <row r="57" spans="1:13" x14ac:dyDescent="0.2">
      <c r="A57" s="273"/>
      <c r="B57" s="253"/>
      <c r="C57" s="16" t="s">
        <v>1</v>
      </c>
      <c r="D57" s="16" t="s">
        <v>2</v>
      </c>
      <c r="E57" s="16" t="s">
        <v>3</v>
      </c>
      <c r="F57" s="253"/>
      <c r="H57" s="3" t="s">
        <v>6</v>
      </c>
      <c r="I57" s="4">
        <f>C58+C59</f>
        <v>30000000</v>
      </c>
      <c r="J57" s="4">
        <f>D60+D61</f>
        <v>1620000000</v>
      </c>
      <c r="K57" s="3"/>
      <c r="L57" s="4">
        <f>SUM(I57:K57)</f>
        <v>1650000000</v>
      </c>
      <c r="M57" s="24">
        <f t="shared" ref="M57:M62" si="16">(L57/$L$62)</f>
        <v>1</v>
      </c>
    </row>
    <row r="58" spans="1:13" x14ac:dyDescent="0.2">
      <c r="A58" s="273"/>
      <c r="B58" s="8" t="s">
        <v>109</v>
      </c>
      <c r="C58" s="22">
        <v>20000000</v>
      </c>
      <c r="D58" s="3"/>
      <c r="E58" s="3"/>
      <c r="F58" s="2">
        <f>SUM(C58:E58)</f>
        <v>20000000</v>
      </c>
      <c r="H58" s="3" t="s">
        <v>7</v>
      </c>
      <c r="I58" s="3"/>
      <c r="J58" s="3"/>
      <c r="K58" s="3"/>
      <c r="L58" s="4"/>
      <c r="M58" s="24">
        <f t="shared" si="16"/>
        <v>0</v>
      </c>
    </row>
    <row r="59" spans="1:13" x14ac:dyDescent="0.2">
      <c r="A59" s="273"/>
      <c r="B59" s="8" t="s">
        <v>110</v>
      </c>
      <c r="C59" s="22">
        <v>10000000</v>
      </c>
      <c r="D59" s="3"/>
      <c r="E59" s="3"/>
      <c r="F59" s="2">
        <f t="shared" ref="F59:F61" si="17">SUM(C59:E59)</f>
        <v>10000000</v>
      </c>
      <c r="H59" s="3" t="s">
        <v>8</v>
      </c>
      <c r="I59" s="4"/>
      <c r="J59" s="4"/>
      <c r="K59" s="3"/>
      <c r="L59" s="4"/>
      <c r="M59" s="24">
        <f t="shared" si="16"/>
        <v>0</v>
      </c>
    </row>
    <row r="60" spans="1:13" ht="22.5" x14ac:dyDescent="0.2">
      <c r="A60" s="273"/>
      <c r="B60" s="8" t="s">
        <v>456</v>
      </c>
      <c r="C60" s="22">
        <v>0</v>
      </c>
      <c r="D60" s="2">
        <v>1600000000</v>
      </c>
      <c r="E60" s="2"/>
      <c r="F60" s="2">
        <f t="shared" si="17"/>
        <v>1600000000</v>
      </c>
      <c r="H60" s="3" t="s">
        <v>9</v>
      </c>
      <c r="I60" s="4"/>
      <c r="J60" s="3"/>
      <c r="K60" s="3"/>
      <c r="L60" s="4"/>
      <c r="M60" s="24">
        <f t="shared" si="16"/>
        <v>0</v>
      </c>
    </row>
    <row r="61" spans="1:13" x14ac:dyDescent="0.2">
      <c r="A61" s="273"/>
      <c r="B61" s="8" t="s">
        <v>111</v>
      </c>
      <c r="C61" s="22">
        <v>0</v>
      </c>
      <c r="D61" s="2">
        <v>20000000</v>
      </c>
      <c r="E61" s="2"/>
      <c r="F61" s="2">
        <f t="shared" si="17"/>
        <v>20000000</v>
      </c>
      <c r="H61" s="3" t="s">
        <v>30</v>
      </c>
      <c r="I61" s="3"/>
      <c r="J61" s="3"/>
      <c r="K61" s="3"/>
      <c r="L61" s="4"/>
      <c r="M61" s="24">
        <f t="shared" si="16"/>
        <v>0</v>
      </c>
    </row>
    <row r="62" spans="1:13" x14ac:dyDescent="0.2">
      <c r="A62" s="273"/>
      <c r="B62" s="3" t="s">
        <v>17</v>
      </c>
      <c r="C62" s="23">
        <f>SUM(C58:C61)</f>
        <v>30000000</v>
      </c>
      <c r="D62" s="23">
        <f t="shared" ref="D62:F62" si="18">SUM(D58:D61)</f>
        <v>1620000000</v>
      </c>
      <c r="E62" s="23"/>
      <c r="F62" s="23">
        <f t="shared" si="18"/>
        <v>1650000000</v>
      </c>
      <c r="H62" s="3" t="s">
        <v>17</v>
      </c>
      <c r="I62" s="4">
        <f>SUM(I57:I61)</f>
        <v>30000000</v>
      </c>
      <c r="J62" s="4">
        <f t="shared" ref="J62:L62" si="19">SUM(J57:J61)</f>
        <v>1620000000</v>
      </c>
      <c r="K62" s="4"/>
      <c r="L62" s="4">
        <f t="shared" si="19"/>
        <v>1650000000</v>
      </c>
      <c r="M62" s="24">
        <f t="shared" si="16"/>
        <v>1</v>
      </c>
    </row>
    <row r="63" spans="1:13" x14ac:dyDescent="0.2">
      <c r="A63" s="28"/>
      <c r="B63" s="7"/>
      <c r="C63" s="41"/>
      <c r="D63" s="41"/>
      <c r="E63" s="41"/>
      <c r="F63" s="41"/>
      <c r="H63" s="7"/>
      <c r="I63" s="19"/>
      <c r="J63" s="19"/>
      <c r="K63" s="19"/>
      <c r="L63" s="19"/>
      <c r="M63" s="60"/>
    </row>
    <row r="64" spans="1:13" x14ac:dyDescent="0.2">
      <c r="A64" s="28"/>
      <c r="B64" s="7"/>
      <c r="C64" s="41"/>
      <c r="D64" s="41"/>
      <c r="E64" s="41"/>
      <c r="F64" s="41"/>
      <c r="H64" s="7"/>
      <c r="I64" s="19"/>
      <c r="J64" s="19"/>
      <c r="K64" s="19"/>
      <c r="L64" s="19"/>
      <c r="M64" s="60"/>
    </row>
    <row r="65" spans="1:13" x14ac:dyDescent="0.2">
      <c r="A65" s="28"/>
      <c r="B65" s="259" t="s">
        <v>350</v>
      </c>
      <c r="C65" s="259"/>
      <c r="D65" s="259"/>
      <c r="E65" s="259"/>
      <c r="F65" s="259"/>
      <c r="H65" s="259" t="s">
        <v>409</v>
      </c>
      <c r="I65" s="259"/>
      <c r="J65" s="259"/>
      <c r="K65" s="259"/>
      <c r="L65" s="259"/>
      <c r="M65" s="259"/>
    </row>
    <row r="66" spans="1:13" x14ac:dyDescent="0.2">
      <c r="A66" s="28"/>
      <c r="B66" s="260" t="s">
        <v>181</v>
      </c>
      <c r="C66" s="262" t="s">
        <v>0</v>
      </c>
      <c r="D66" s="263"/>
      <c r="E66" s="264"/>
      <c r="F66" s="260" t="s">
        <v>4</v>
      </c>
      <c r="H66" s="65" t="s">
        <v>5</v>
      </c>
      <c r="I66" s="64" t="s">
        <v>10</v>
      </c>
      <c r="J66" s="64" t="s">
        <v>20</v>
      </c>
      <c r="K66" s="64" t="s">
        <v>21</v>
      </c>
      <c r="L66" s="14" t="s">
        <v>17</v>
      </c>
      <c r="M66" s="15" t="s">
        <v>19</v>
      </c>
    </row>
    <row r="67" spans="1:13" x14ac:dyDescent="0.2">
      <c r="A67" s="28"/>
      <c r="B67" s="261"/>
      <c r="C67" s="16" t="s">
        <v>1</v>
      </c>
      <c r="D67" s="16" t="s">
        <v>2</v>
      </c>
      <c r="E67" s="16" t="s">
        <v>3</v>
      </c>
      <c r="F67" s="261"/>
      <c r="H67" s="3" t="s">
        <v>6</v>
      </c>
      <c r="I67" s="4">
        <f>C74</f>
        <v>0</v>
      </c>
      <c r="J67" s="3"/>
      <c r="K67" s="4">
        <f>E74</f>
        <v>1152000000</v>
      </c>
      <c r="L67" s="4">
        <f>SUM(I67:K67)</f>
        <v>1152000000</v>
      </c>
      <c r="M67" s="5">
        <f>(K67/$L$72)</f>
        <v>1</v>
      </c>
    </row>
    <row r="68" spans="1:13" ht="33.75" x14ac:dyDescent="0.2">
      <c r="A68" s="28"/>
      <c r="B68" s="136" t="s">
        <v>185</v>
      </c>
      <c r="C68" s="2">
        <v>0</v>
      </c>
      <c r="D68" s="3"/>
      <c r="E68" s="2">
        <v>192000000</v>
      </c>
      <c r="F68" s="4">
        <f t="shared" ref="F68:F73" si="20">SUM(C68:E68)</f>
        <v>192000000</v>
      </c>
      <c r="H68" s="3" t="s">
        <v>7</v>
      </c>
      <c r="I68" s="3"/>
      <c r="J68" s="3"/>
      <c r="K68" s="3"/>
      <c r="L68" s="3"/>
      <c r="M68" s="5">
        <f t="shared" ref="M68:M72" si="21">(K68/$L$72)</f>
        <v>0</v>
      </c>
    </row>
    <row r="69" spans="1:13" ht="33.75" x14ac:dyDescent="0.2">
      <c r="A69" s="28"/>
      <c r="B69" s="136" t="s">
        <v>186</v>
      </c>
      <c r="C69" s="2">
        <v>0</v>
      </c>
      <c r="D69" s="3"/>
      <c r="E69" s="2">
        <v>192000000</v>
      </c>
      <c r="F69" s="4">
        <f t="shared" si="20"/>
        <v>192000000</v>
      </c>
      <c r="H69" s="3" t="s">
        <v>8</v>
      </c>
      <c r="I69" s="3"/>
      <c r="J69" s="3"/>
      <c r="K69" s="3"/>
      <c r="L69" s="3"/>
      <c r="M69" s="5">
        <f t="shared" si="21"/>
        <v>0</v>
      </c>
    </row>
    <row r="70" spans="1:13" ht="22.5" x14ac:dyDescent="0.2">
      <c r="A70" s="28"/>
      <c r="B70" s="136" t="s">
        <v>187</v>
      </c>
      <c r="C70" s="2">
        <v>0</v>
      </c>
      <c r="D70" s="3"/>
      <c r="E70" s="2">
        <v>192000000</v>
      </c>
      <c r="F70" s="4">
        <f t="shared" si="20"/>
        <v>192000000</v>
      </c>
      <c r="H70" s="3" t="s">
        <v>9</v>
      </c>
      <c r="I70" s="3"/>
      <c r="J70" s="3"/>
      <c r="K70" s="3"/>
      <c r="L70" s="3"/>
      <c r="M70" s="5">
        <f t="shared" si="21"/>
        <v>0</v>
      </c>
    </row>
    <row r="71" spans="1:13" x14ac:dyDescent="0.2">
      <c r="A71" s="28"/>
      <c r="B71" s="136" t="s">
        <v>188</v>
      </c>
      <c r="C71" s="2">
        <v>0</v>
      </c>
      <c r="D71" s="3"/>
      <c r="E71" s="2">
        <v>192000000</v>
      </c>
      <c r="F71" s="4">
        <f t="shared" si="20"/>
        <v>192000000</v>
      </c>
      <c r="H71" s="3" t="s">
        <v>30</v>
      </c>
      <c r="I71" s="3"/>
      <c r="J71" s="3"/>
      <c r="K71" s="3"/>
      <c r="L71" s="3"/>
      <c r="M71" s="5">
        <f t="shared" si="21"/>
        <v>0</v>
      </c>
    </row>
    <row r="72" spans="1:13" ht="22.5" x14ac:dyDescent="0.2">
      <c r="A72" s="28"/>
      <c r="B72" s="136" t="s">
        <v>183</v>
      </c>
      <c r="C72" s="2">
        <v>0</v>
      </c>
      <c r="D72" s="3"/>
      <c r="E72" s="2">
        <v>192000000</v>
      </c>
      <c r="F72" s="4">
        <f t="shared" si="20"/>
        <v>192000000</v>
      </c>
      <c r="H72" s="3" t="s">
        <v>17</v>
      </c>
      <c r="I72" s="4">
        <f>SUM(I67:I70)</f>
        <v>0</v>
      </c>
      <c r="J72" s="4">
        <f t="shared" ref="J72:L72" si="22">SUM(J67:J70)</f>
        <v>0</v>
      </c>
      <c r="K72" s="4">
        <f t="shared" si="22"/>
        <v>1152000000</v>
      </c>
      <c r="L72" s="4">
        <f t="shared" si="22"/>
        <v>1152000000</v>
      </c>
      <c r="M72" s="5">
        <f t="shared" si="21"/>
        <v>1</v>
      </c>
    </row>
    <row r="73" spans="1:13" ht="22.5" x14ac:dyDescent="0.2">
      <c r="A73" s="28"/>
      <c r="B73" s="136" t="s">
        <v>184</v>
      </c>
      <c r="C73" s="2">
        <v>0</v>
      </c>
      <c r="D73" s="3"/>
      <c r="E73" s="2">
        <v>192000000</v>
      </c>
      <c r="F73" s="4">
        <f t="shared" si="20"/>
        <v>192000000</v>
      </c>
      <c r="H73" s="7"/>
      <c r="I73" s="19"/>
      <c r="J73" s="19"/>
      <c r="K73" s="19"/>
      <c r="L73" s="19"/>
      <c r="M73" s="60"/>
    </row>
    <row r="74" spans="1:13" x14ac:dyDescent="0.2">
      <c r="A74" s="145"/>
      <c r="B74" s="133" t="s">
        <v>17</v>
      </c>
      <c r="C74" s="2">
        <f>SUM(C68:C73)</f>
        <v>0</v>
      </c>
      <c r="D74" s="2">
        <f t="shared" ref="D74:E74" si="23">SUM(D68:D73)</f>
        <v>0</v>
      </c>
      <c r="E74" s="2">
        <f t="shared" si="23"/>
        <v>1152000000</v>
      </c>
      <c r="F74" s="2">
        <f>SUM(F68:F73)</f>
        <v>1152000000</v>
      </c>
      <c r="H74" s="7"/>
      <c r="I74" s="19"/>
      <c r="J74" s="19"/>
      <c r="K74" s="19"/>
      <c r="L74" s="19"/>
      <c r="M74" s="60"/>
    </row>
    <row r="75" spans="1:13" x14ac:dyDescent="0.2">
      <c r="A75" s="145"/>
      <c r="H75" s="7"/>
      <c r="I75" s="19"/>
      <c r="J75" s="19"/>
      <c r="K75" s="19"/>
      <c r="L75" s="19"/>
      <c r="M75" s="60"/>
    </row>
    <row r="76" spans="1:13" x14ac:dyDescent="0.2">
      <c r="A76" s="145"/>
      <c r="B76" s="147"/>
      <c r="C76" s="11"/>
      <c r="D76" s="7"/>
      <c r="E76" s="7"/>
      <c r="F76" s="19"/>
      <c r="H76" s="7"/>
      <c r="I76" s="19"/>
      <c r="J76" s="19"/>
      <c r="K76" s="19"/>
      <c r="L76" s="19"/>
      <c r="M76" s="60"/>
    </row>
    <row r="77" spans="1:13" ht="22.5" customHeight="1" x14ac:dyDescent="0.2">
      <c r="A77" s="273">
        <v>5</v>
      </c>
      <c r="B77" s="252" t="s">
        <v>416</v>
      </c>
      <c r="C77" s="252"/>
      <c r="D77" s="252"/>
      <c r="E77" s="252"/>
      <c r="F77" s="252"/>
      <c r="H77" s="252" t="s">
        <v>22</v>
      </c>
      <c r="I77" s="252"/>
      <c r="J77" s="252"/>
      <c r="K77" s="252"/>
      <c r="L77" s="252"/>
      <c r="M77" s="252"/>
    </row>
    <row r="78" spans="1:13" x14ac:dyDescent="0.2">
      <c r="A78" s="273"/>
      <c r="B78" s="253" t="s">
        <v>18</v>
      </c>
      <c r="C78" s="254" t="s">
        <v>0</v>
      </c>
      <c r="D78" s="254"/>
      <c r="E78" s="254"/>
      <c r="F78" s="253" t="s">
        <v>4</v>
      </c>
      <c r="H78" s="12" t="s">
        <v>5</v>
      </c>
      <c r="I78" s="13" t="s">
        <v>10</v>
      </c>
      <c r="J78" s="13" t="s">
        <v>20</v>
      </c>
      <c r="K78" s="13" t="s">
        <v>21</v>
      </c>
      <c r="L78" s="14" t="s">
        <v>17</v>
      </c>
      <c r="M78" s="15" t="s">
        <v>19</v>
      </c>
    </row>
    <row r="79" spans="1:13" ht="12.75" customHeight="1" x14ac:dyDescent="0.2">
      <c r="A79" s="273"/>
      <c r="B79" s="253"/>
      <c r="C79" s="16" t="s">
        <v>1</v>
      </c>
      <c r="D79" s="16" t="s">
        <v>2</v>
      </c>
      <c r="E79" s="16" t="s">
        <v>3</v>
      </c>
      <c r="F79" s="253"/>
      <c r="H79" s="3" t="s">
        <v>6</v>
      </c>
      <c r="I79" s="4">
        <f>C80+C81</f>
        <v>315000000</v>
      </c>
      <c r="J79" s="3"/>
      <c r="K79" s="3"/>
      <c r="L79" s="4">
        <f>SUM(I79:K79)</f>
        <v>315000000</v>
      </c>
      <c r="M79" s="5">
        <f>(I79/$L$84)</f>
        <v>0.41176470588235292</v>
      </c>
    </row>
    <row r="80" spans="1:13" x14ac:dyDescent="0.2">
      <c r="A80" s="273"/>
      <c r="B80" s="1" t="s">
        <v>23</v>
      </c>
      <c r="C80" s="2">
        <v>15000000</v>
      </c>
      <c r="D80" s="3"/>
      <c r="E80" s="3"/>
      <c r="F80" s="4">
        <f>SUM(C80:E80)</f>
        <v>15000000</v>
      </c>
      <c r="H80" s="3" t="s">
        <v>7</v>
      </c>
      <c r="I80" s="3"/>
      <c r="J80" s="3"/>
      <c r="K80" s="3"/>
      <c r="L80" s="4"/>
      <c r="M80" s="5">
        <f t="shared" ref="M80:M84" si="24">(I80/$L$84)</f>
        <v>0</v>
      </c>
    </row>
    <row r="81" spans="1:13" x14ac:dyDescent="0.2">
      <c r="A81" s="273"/>
      <c r="B81" s="1" t="s">
        <v>24</v>
      </c>
      <c r="C81" s="2">
        <v>300000000</v>
      </c>
      <c r="D81" s="3"/>
      <c r="E81" s="3"/>
      <c r="F81" s="4">
        <f t="shared" ref="F81:F83" si="25">SUM(C81:E81)</f>
        <v>300000000</v>
      </c>
      <c r="H81" s="3" t="s">
        <v>8</v>
      </c>
      <c r="I81" s="2">
        <v>450000000</v>
      </c>
      <c r="J81" s="3"/>
      <c r="K81" s="3"/>
      <c r="L81" s="4">
        <f t="shared" ref="L81" si="26">SUM(I81:K81)</f>
        <v>450000000</v>
      </c>
      <c r="M81" s="5">
        <f>(I81/$L$84)</f>
        <v>0.58823529411764708</v>
      </c>
    </row>
    <row r="82" spans="1:13" x14ac:dyDescent="0.2">
      <c r="A82" s="273"/>
      <c r="B82" s="1" t="s">
        <v>25</v>
      </c>
      <c r="C82" s="2">
        <v>150000000</v>
      </c>
      <c r="D82" s="3"/>
      <c r="E82" s="3"/>
      <c r="F82" s="4">
        <f t="shared" si="25"/>
        <v>150000000</v>
      </c>
      <c r="H82" s="3" t="s">
        <v>9</v>
      </c>
      <c r="I82" s="4"/>
      <c r="J82" s="3"/>
      <c r="K82" s="3"/>
      <c r="L82" s="4"/>
      <c r="M82" s="5">
        <f t="shared" si="24"/>
        <v>0</v>
      </c>
    </row>
    <row r="83" spans="1:13" x14ac:dyDescent="0.2">
      <c r="A83" s="273"/>
      <c r="B83" s="1" t="s">
        <v>26</v>
      </c>
      <c r="C83" s="2">
        <v>300000000</v>
      </c>
      <c r="D83" s="3"/>
      <c r="E83" s="3"/>
      <c r="F83" s="4">
        <f t="shared" si="25"/>
        <v>300000000</v>
      </c>
      <c r="H83" s="3" t="s">
        <v>30</v>
      </c>
      <c r="I83" s="3"/>
      <c r="J83" s="3"/>
      <c r="K83" s="3"/>
      <c r="L83" s="4"/>
      <c r="M83" s="5">
        <f t="shared" si="24"/>
        <v>0</v>
      </c>
    </row>
    <row r="84" spans="1:13" x14ac:dyDescent="0.2">
      <c r="A84" s="273"/>
      <c r="B84" s="3" t="s">
        <v>17</v>
      </c>
      <c r="C84" s="4">
        <f>SUM(C80:C83)</f>
        <v>765000000</v>
      </c>
      <c r="D84" s="4"/>
      <c r="E84" s="4"/>
      <c r="F84" s="4">
        <f t="shared" ref="F84" si="27">SUM(F80:F83)</f>
        <v>765000000</v>
      </c>
      <c r="H84" s="3" t="s">
        <v>17</v>
      </c>
      <c r="I84" s="4">
        <f>SUM(I79:I82)</f>
        <v>765000000</v>
      </c>
      <c r="J84" s="4"/>
      <c r="K84" s="4"/>
      <c r="L84" s="4">
        <f>SUM(L79:L82)</f>
        <v>765000000</v>
      </c>
      <c r="M84" s="5">
        <f t="shared" si="24"/>
        <v>1</v>
      </c>
    </row>
    <row r="85" spans="1:13" x14ac:dyDescent="0.2">
      <c r="A85" s="123"/>
      <c r="B85" s="7"/>
      <c r="C85" s="19"/>
      <c r="D85" s="19"/>
      <c r="E85" s="19"/>
      <c r="F85" s="19"/>
      <c r="H85" s="7"/>
      <c r="I85" s="19"/>
      <c r="J85" s="19"/>
      <c r="K85" s="19"/>
      <c r="L85" s="19"/>
      <c r="M85" s="42"/>
    </row>
    <row r="86" spans="1:13" x14ac:dyDescent="0.2">
      <c r="A86" s="123"/>
      <c r="B86" s="7"/>
      <c r="C86" s="19"/>
      <c r="D86" s="19"/>
      <c r="E86" s="19"/>
      <c r="F86" s="19"/>
      <c r="H86" s="7"/>
      <c r="I86" s="19"/>
      <c r="J86" s="19"/>
      <c r="K86" s="19"/>
      <c r="L86" s="19"/>
      <c r="M86" s="42"/>
    </row>
    <row r="87" spans="1:13" ht="22.5" customHeight="1" x14ac:dyDescent="0.2">
      <c r="A87" s="273">
        <v>6</v>
      </c>
      <c r="B87" s="252" t="s">
        <v>417</v>
      </c>
      <c r="C87" s="252"/>
      <c r="D87" s="252"/>
      <c r="E87" s="252"/>
      <c r="F87" s="252"/>
      <c r="H87" s="252" t="s">
        <v>11</v>
      </c>
      <c r="I87" s="252"/>
      <c r="J87" s="252"/>
      <c r="K87" s="252"/>
      <c r="L87" s="252"/>
      <c r="M87" s="252"/>
    </row>
    <row r="88" spans="1:13" x14ac:dyDescent="0.2">
      <c r="A88" s="273"/>
      <c r="B88" s="260" t="s">
        <v>18</v>
      </c>
      <c r="C88" s="262" t="s">
        <v>0</v>
      </c>
      <c r="D88" s="263"/>
      <c r="E88" s="264"/>
      <c r="F88" s="260" t="s">
        <v>4</v>
      </c>
      <c r="H88" s="12" t="s">
        <v>5</v>
      </c>
      <c r="I88" s="13" t="s">
        <v>10</v>
      </c>
      <c r="J88" s="13" t="s">
        <v>20</v>
      </c>
      <c r="K88" s="13" t="s">
        <v>21</v>
      </c>
      <c r="L88" s="14" t="s">
        <v>17</v>
      </c>
      <c r="M88" s="15" t="s">
        <v>19</v>
      </c>
    </row>
    <row r="89" spans="1:13" ht="12.75" customHeight="1" x14ac:dyDescent="0.2">
      <c r="A89" s="273"/>
      <c r="B89" s="261"/>
      <c r="C89" s="16" t="s">
        <v>1</v>
      </c>
      <c r="D89" s="16" t="s">
        <v>2</v>
      </c>
      <c r="E89" s="16" t="s">
        <v>3</v>
      </c>
      <c r="F89" s="261"/>
      <c r="H89" s="3" t="s">
        <v>6</v>
      </c>
      <c r="I89" s="4">
        <f>C95</f>
        <v>300000000</v>
      </c>
      <c r="J89" s="3"/>
      <c r="K89" s="3"/>
      <c r="L89" s="4">
        <f>SUM(I89:K89)</f>
        <v>300000000</v>
      </c>
      <c r="M89" s="5">
        <f>(I89/$L$89)</f>
        <v>1</v>
      </c>
    </row>
    <row r="90" spans="1:13" x14ac:dyDescent="0.2">
      <c r="A90" s="273"/>
      <c r="B90" s="1" t="s">
        <v>12</v>
      </c>
      <c r="C90" s="2">
        <v>30000000</v>
      </c>
      <c r="D90" s="3"/>
      <c r="E90" s="3"/>
      <c r="F90" s="4">
        <f>SUM(C90:E90)</f>
        <v>30000000</v>
      </c>
      <c r="H90" s="3" t="s">
        <v>7</v>
      </c>
      <c r="I90" s="3"/>
      <c r="J90" s="3"/>
      <c r="K90" s="3"/>
      <c r="L90" s="3"/>
      <c r="M90" s="5">
        <f>(I90/$L$89)</f>
        <v>0</v>
      </c>
    </row>
    <row r="91" spans="1:13" x14ac:dyDescent="0.2">
      <c r="A91" s="273"/>
      <c r="B91" s="1" t="s">
        <v>13</v>
      </c>
      <c r="C91" s="2">
        <v>60000000</v>
      </c>
      <c r="D91" s="3"/>
      <c r="E91" s="3"/>
      <c r="F91" s="4">
        <f t="shared" ref="F91:F94" si="28">SUM(C91:E91)</f>
        <v>60000000</v>
      </c>
      <c r="H91" s="3" t="s">
        <v>8</v>
      </c>
      <c r="I91" s="3"/>
      <c r="J91" s="3"/>
      <c r="K91" s="3"/>
      <c r="L91" s="3"/>
      <c r="M91" s="5">
        <f>(I91/$L$89)</f>
        <v>0</v>
      </c>
    </row>
    <row r="92" spans="1:13" x14ac:dyDescent="0.2">
      <c r="A92" s="273"/>
      <c r="B92" s="1" t="s">
        <v>14</v>
      </c>
      <c r="C92" s="2">
        <v>30000000</v>
      </c>
      <c r="D92" s="3"/>
      <c r="E92" s="3"/>
      <c r="F92" s="4">
        <f t="shared" si="28"/>
        <v>30000000</v>
      </c>
      <c r="H92" s="3" t="s">
        <v>9</v>
      </c>
      <c r="I92" s="3"/>
      <c r="J92" s="3"/>
      <c r="K92" s="3"/>
      <c r="L92" s="3"/>
      <c r="M92" s="5">
        <f>(I92/$L$89)</f>
        <v>0</v>
      </c>
    </row>
    <row r="93" spans="1:13" x14ac:dyDescent="0.2">
      <c r="A93" s="273"/>
      <c r="B93" s="1" t="s">
        <v>15</v>
      </c>
      <c r="C93" s="2">
        <v>150000000</v>
      </c>
      <c r="D93" s="3"/>
      <c r="E93" s="3"/>
      <c r="F93" s="4">
        <f t="shared" si="28"/>
        <v>150000000</v>
      </c>
      <c r="H93" s="3" t="s">
        <v>30</v>
      </c>
      <c r="I93" s="3"/>
      <c r="J93" s="3"/>
      <c r="K93" s="3"/>
      <c r="L93" s="3"/>
      <c r="M93" s="5">
        <f>(I93/$L$89)</f>
        <v>0</v>
      </c>
    </row>
    <row r="94" spans="1:13" x14ac:dyDescent="0.2">
      <c r="A94" s="273"/>
      <c r="B94" s="3" t="s">
        <v>16</v>
      </c>
      <c r="C94" s="2">
        <v>30000000</v>
      </c>
      <c r="D94" s="3"/>
      <c r="E94" s="3"/>
      <c r="F94" s="4">
        <f t="shared" si="28"/>
        <v>30000000</v>
      </c>
      <c r="H94" s="3" t="s">
        <v>17</v>
      </c>
      <c r="I94" s="4">
        <f>SUM(I89:I92)</f>
        <v>300000000</v>
      </c>
      <c r="J94" s="4"/>
      <c r="K94" s="4"/>
      <c r="L94" s="4">
        <f>SUM(L89:L92)</f>
        <v>300000000</v>
      </c>
      <c r="M94" s="5">
        <f>(I94/$L$94)</f>
        <v>1</v>
      </c>
    </row>
    <row r="95" spans="1:13" x14ac:dyDescent="0.2">
      <c r="A95" s="273"/>
      <c r="B95" s="3" t="s">
        <v>17</v>
      </c>
      <c r="C95" s="4">
        <f>SUM(C90:C94)</f>
        <v>300000000</v>
      </c>
      <c r="D95" s="3"/>
      <c r="E95" s="3"/>
      <c r="F95" s="4">
        <f>SUM(C95:E95)</f>
        <v>300000000</v>
      </c>
    </row>
    <row r="96" spans="1:13" x14ac:dyDescent="0.2">
      <c r="A96" s="28"/>
      <c r="B96" s="7"/>
      <c r="C96" s="19"/>
      <c r="D96" s="19"/>
      <c r="E96" s="19"/>
      <c r="F96" s="19"/>
      <c r="H96" s="7"/>
      <c r="I96" s="19"/>
      <c r="J96" s="19"/>
      <c r="K96" s="19"/>
      <c r="L96" s="19"/>
      <c r="M96" s="42"/>
    </row>
    <row r="97" spans="1:13" x14ac:dyDescent="0.2">
      <c r="A97" s="28"/>
      <c r="B97" s="7"/>
      <c r="C97" s="19"/>
      <c r="D97" s="19"/>
      <c r="E97" s="19"/>
      <c r="F97" s="19"/>
      <c r="H97" s="259" t="s">
        <v>343</v>
      </c>
      <c r="I97" s="259"/>
      <c r="J97" s="259"/>
      <c r="K97" s="259"/>
      <c r="L97" s="259"/>
      <c r="M97" s="259"/>
    </row>
    <row r="98" spans="1:13" x14ac:dyDescent="0.2">
      <c r="A98" s="28"/>
      <c r="B98" s="259" t="s">
        <v>363</v>
      </c>
      <c r="C98" s="259"/>
      <c r="D98" s="259"/>
      <c r="E98" s="259"/>
      <c r="F98" s="259"/>
      <c r="H98" s="65" t="s">
        <v>5</v>
      </c>
      <c r="I98" s="64" t="s">
        <v>10</v>
      </c>
      <c r="J98" s="64" t="s">
        <v>20</v>
      </c>
      <c r="K98" s="64" t="s">
        <v>21</v>
      </c>
      <c r="L98" s="14" t="s">
        <v>17</v>
      </c>
      <c r="M98" s="15" t="s">
        <v>19</v>
      </c>
    </row>
    <row r="99" spans="1:13" x14ac:dyDescent="0.2">
      <c r="A99" s="28"/>
      <c r="B99" s="260" t="s">
        <v>181</v>
      </c>
      <c r="C99" s="262" t="s">
        <v>0</v>
      </c>
      <c r="D99" s="263"/>
      <c r="E99" s="264"/>
      <c r="F99" s="260" t="s">
        <v>4</v>
      </c>
      <c r="H99" s="3" t="s">
        <v>6</v>
      </c>
      <c r="I99" s="4">
        <f>C102</f>
        <v>0</v>
      </c>
      <c r="J99" s="3"/>
      <c r="K99" s="4">
        <f>E102</f>
        <v>480000000</v>
      </c>
      <c r="L99" s="4">
        <f>SUM(I99:K99)</f>
        <v>480000000</v>
      </c>
      <c r="M99" s="5">
        <f>(K99/$L$104)</f>
        <v>1</v>
      </c>
    </row>
    <row r="100" spans="1:13" x14ac:dyDescent="0.2">
      <c r="A100" s="28"/>
      <c r="B100" s="261"/>
      <c r="C100" s="16" t="s">
        <v>1</v>
      </c>
      <c r="D100" s="16" t="s">
        <v>2</v>
      </c>
      <c r="E100" s="16" t="s">
        <v>3</v>
      </c>
      <c r="F100" s="261"/>
      <c r="H100" s="3" t="s">
        <v>7</v>
      </c>
      <c r="I100" s="3"/>
      <c r="J100" s="3"/>
      <c r="K100" s="3"/>
      <c r="L100" s="3"/>
      <c r="M100" s="5">
        <f t="shared" ref="M100:M104" si="29">(K100/$L$104)</f>
        <v>0</v>
      </c>
    </row>
    <row r="101" spans="1:13" ht="21.75" customHeight="1" x14ac:dyDescent="0.2">
      <c r="A101" s="28"/>
      <c r="B101" s="8" t="s">
        <v>364</v>
      </c>
      <c r="C101" s="2">
        <v>0</v>
      </c>
      <c r="D101" s="3"/>
      <c r="E101" s="2">
        <v>480000000</v>
      </c>
      <c r="F101" s="4">
        <f>SUM(C101:E101)</f>
        <v>480000000</v>
      </c>
      <c r="H101" s="3" t="s">
        <v>8</v>
      </c>
      <c r="I101" s="3"/>
      <c r="J101" s="3"/>
      <c r="K101" s="3"/>
      <c r="L101" s="3"/>
      <c r="M101" s="5">
        <f t="shared" si="29"/>
        <v>0</v>
      </c>
    </row>
    <row r="102" spans="1:13" x14ac:dyDescent="0.2">
      <c r="A102" s="28"/>
      <c r="B102" s="3" t="s">
        <v>17</v>
      </c>
      <c r="C102" s="2">
        <f>SUM(C101)</f>
        <v>0</v>
      </c>
      <c r="D102" s="2">
        <f t="shared" ref="D102:F102" si="30">SUM(D101)</f>
        <v>0</v>
      </c>
      <c r="E102" s="2">
        <f t="shared" si="30"/>
        <v>480000000</v>
      </c>
      <c r="F102" s="2">
        <f t="shared" si="30"/>
        <v>480000000</v>
      </c>
      <c r="H102" s="3" t="s">
        <v>9</v>
      </c>
      <c r="I102" s="3"/>
      <c r="J102" s="3"/>
      <c r="K102" s="3"/>
      <c r="L102" s="3"/>
      <c r="M102" s="5">
        <f t="shared" si="29"/>
        <v>0</v>
      </c>
    </row>
    <row r="103" spans="1:13" x14ac:dyDescent="0.2">
      <c r="A103" s="28"/>
      <c r="H103" s="3" t="s">
        <v>30</v>
      </c>
      <c r="I103" s="3"/>
      <c r="J103" s="3"/>
      <c r="K103" s="3"/>
      <c r="L103" s="3"/>
      <c r="M103" s="5">
        <f t="shared" si="29"/>
        <v>0</v>
      </c>
    </row>
    <row r="104" spans="1:13" x14ac:dyDescent="0.2">
      <c r="B104" s="39"/>
      <c r="C104" s="39"/>
      <c r="D104" s="7"/>
      <c r="E104" s="7"/>
      <c r="F104" s="7"/>
      <c r="H104" s="3" t="s">
        <v>17</v>
      </c>
      <c r="I104" s="4">
        <f>SUM(I99:I103)</f>
        <v>0</v>
      </c>
      <c r="J104" s="4">
        <f t="shared" ref="J104:L104" si="31">SUM(J99:J103)</f>
        <v>0</v>
      </c>
      <c r="K104" s="4">
        <f t="shared" si="31"/>
        <v>480000000</v>
      </c>
      <c r="L104" s="4">
        <f t="shared" si="31"/>
        <v>480000000</v>
      </c>
      <c r="M104" s="5">
        <f t="shared" si="29"/>
        <v>1</v>
      </c>
    </row>
    <row r="105" spans="1:13" ht="22.5" customHeight="1" x14ac:dyDescent="0.2">
      <c r="A105" s="273">
        <v>7</v>
      </c>
      <c r="B105" s="252" t="s">
        <v>418</v>
      </c>
      <c r="C105" s="252"/>
      <c r="D105" s="252"/>
      <c r="E105" s="252"/>
      <c r="F105" s="252"/>
      <c r="H105" s="252" t="s">
        <v>27</v>
      </c>
      <c r="I105" s="252"/>
      <c r="J105" s="252"/>
      <c r="K105" s="252"/>
      <c r="L105" s="252"/>
      <c r="M105" s="252"/>
    </row>
    <row r="106" spans="1:13" x14ac:dyDescent="0.2">
      <c r="A106" s="273"/>
      <c r="B106" s="253" t="s">
        <v>18</v>
      </c>
      <c r="C106" s="254" t="s">
        <v>0</v>
      </c>
      <c r="D106" s="254"/>
      <c r="E106" s="254"/>
      <c r="F106" s="253" t="s">
        <v>4</v>
      </c>
      <c r="H106" s="12" t="s">
        <v>5</v>
      </c>
      <c r="I106" s="13" t="s">
        <v>10</v>
      </c>
      <c r="J106" s="13" t="s">
        <v>20</v>
      </c>
      <c r="K106" s="13" t="s">
        <v>21</v>
      </c>
      <c r="L106" s="14" t="s">
        <v>17</v>
      </c>
      <c r="M106" s="15" t="s">
        <v>19</v>
      </c>
    </row>
    <row r="107" spans="1:13" ht="12.75" customHeight="1" x14ac:dyDescent="0.2">
      <c r="A107" s="273"/>
      <c r="B107" s="253"/>
      <c r="C107" s="16" t="s">
        <v>1</v>
      </c>
      <c r="D107" s="16" t="s">
        <v>2</v>
      </c>
      <c r="E107" s="16" t="s">
        <v>3</v>
      </c>
      <c r="F107" s="253"/>
      <c r="H107" s="3" t="s">
        <v>6</v>
      </c>
      <c r="I107" s="4">
        <f>C112</f>
        <v>460000000</v>
      </c>
      <c r="J107" s="3"/>
      <c r="K107" s="3"/>
      <c r="L107" s="4">
        <f>SUM(I107:K107)</f>
        <v>460000000</v>
      </c>
      <c r="M107" s="5">
        <f>(I107/$L$112)</f>
        <v>1</v>
      </c>
    </row>
    <row r="108" spans="1:13" x14ac:dyDescent="0.2">
      <c r="A108" s="273"/>
      <c r="B108" s="1" t="s">
        <v>31</v>
      </c>
      <c r="C108" s="2">
        <v>10000000</v>
      </c>
      <c r="D108" s="3"/>
      <c r="E108" s="3"/>
      <c r="F108" s="4">
        <f>SUM(C108:E108)</f>
        <v>10000000</v>
      </c>
      <c r="H108" s="3" t="s">
        <v>7</v>
      </c>
      <c r="I108" s="3"/>
      <c r="J108" s="3"/>
      <c r="K108" s="3"/>
      <c r="L108" s="3"/>
      <c r="M108" s="5">
        <f t="shared" ref="M108:M111" si="32">(I108/$L$112)</f>
        <v>0</v>
      </c>
    </row>
    <row r="109" spans="1:13" x14ac:dyDescent="0.2">
      <c r="A109" s="273"/>
      <c r="B109" s="1" t="s">
        <v>28</v>
      </c>
      <c r="C109" s="2">
        <v>200000000</v>
      </c>
      <c r="D109" s="3"/>
      <c r="E109" s="3"/>
      <c r="F109" s="4">
        <f t="shared" ref="F109:F111" si="33">SUM(C109:E109)</f>
        <v>200000000</v>
      </c>
      <c r="H109" s="3" t="s">
        <v>8</v>
      </c>
      <c r="I109" s="3"/>
      <c r="J109" s="3"/>
      <c r="K109" s="3"/>
      <c r="L109" s="3"/>
      <c r="M109" s="5">
        <f t="shared" si="32"/>
        <v>0</v>
      </c>
    </row>
    <row r="110" spans="1:13" x14ac:dyDescent="0.2">
      <c r="A110" s="273"/>
      <c r="B110" s="1" t="s">
        <v>32</v>
      </c>
      <c r="C110" s="2">
        <v>200000000</v>
      </c>
      <c r="D110" s="3"/>
      <c r="E110" s="3"/>
      <c r="F110" s="4">
        <f t="shared" si="33"/>
        <v>200000000</v>
      </c>
      <c r="H110" s="3" t="s">
        <v>9</v>
      </c>
      <c r="I110" s="3"/>
      <c r="J110" s="3"/>
      <c r="K110" s="3"/>
      <c r="L110" s="3"/>
      <c r="M110" s="5">
        <f t="shared" si="32"/>
        <v>0</v>
      </c>
    </row>
    <row r="111" spans="1:13" x14ac:dyDescent="0.2">
      <c r="A111" s="273"/>
      <c r="B111" s="1" t="s">
        <v>29</v>
      </c>
      <c r="C111" s="2">
        <v>50000000</v>
      </c>
      <c r="D111" s="3"/>
      <c r="E111" s="3"/>
      <c r="F111" s="4">
        <f t="shared" si="33"/>
        <v>50000000</v>
      </c>
      <c r="H111" s="3" t="s">
        <v>30</v>
      </c>
      <c r="I111" s="3"/>
      <c r="J111" s="3"/>
      <c r="K111" s="3"/>
      <c r="L111" s="3"/>
      <c r="M111" s="5">
        <f t="shared" si="32"/>
        <v>0</v>
      </c>
    </row>
    <row r="112" spans="1:13" x14ac:dyDescent="0.2">
      <c r="A112" s="273"/>
      <c r="B112" s="3" t="s">
        <v>17</v>
      </c>
      <c r="C112" s="4">
        <f>SUM(C108:C111)</f>
        <v>460000000</v>
      </c>
      <c r="D112" s="4"/>
      <c r="E112" s="4"/>
      <c r="F112" s="4">
        <f t="shared" ref="F112" si="34">SUM(F108:F111)</f>
        <v>460000000</v>
      </c>
      <c r="H112" s="3" t="s">
        <v>17</v>
      </c>
      <c r="I112" s="4">
        <f>SUM(I107:I110)</f>
        <v>460000000</v>
      </c>
      <c r="J112" s="4"/>
      <c r="K112" s="4"/>
      <c r="L112" s="4">
        <f>SUM(L107:L110)</f>
        <v>460000000</v>
      </c>
      <c r="M112" s="5">
        <f>(I112/$L$112)</f>
        <v>1</v>
      </c>
    </row>
    <row r="113" spans="1:13" x14ac:dyDescent="0.2">
      <c r="A113" s="77"/>
      <c r="B113" s="7"/>
      <c r="C113" s="19"/>
      <c r="D113" s="19"/>
      <c r="E113" s="19"/>
      <c r="F113" s="19"/>
      <c r="H113" s="7"/>
      <c r="I113" s="19"/>
      <c r="J113" s="19"/>
      <c r="K113" s="19"/>
      <c r="L113" s="19"/>
      <c r="M113" s="42"/>
    </row>
    <row r="114" spans="1:13" x14ac:dyDescent="0.2">
      <c r="A114" s="77"/>
      <c r="B114" s="7"/>
      <c r="C114" s="19"/>
      <c r="D114" s="19"/>
      <c r="E114" s="19"/>
      <c r="F114" s="19"/>
      <c r="H114" s="7"/>
      <c r="I114" s="19"/>
      <c r="J114" s="19"/>
      <c r="K114" s="19"/>
      <c r="L114" s="19"/>
      <c r="M114" s="42"/>
    </row>
    <row r="115" spans="1:13" s="128" customFormat="1" x14ac:dyDescent="0.2">
      <c r="A115" s="126"/>
      <c r="B115" s="127"/>
      <c r="C115" s="41"/>
      <c r="D115" s="41"/>
      <c r="E115" s="41"/>
      <c r="F115" s="41"/>
      <c r="H115" s="249" t="s">
        <v>415</v>
      </c>
      <c r="I115" s="250"/>
      <c r="J115" s="250"/>
      <c r="K115" s="250"/>
      <c r="L115" s="250"/>
      <c r="M115" s="251"/>
    </row>
    <row r="116" spans="1:13" s="128" customFormat="1" x14ac:dyDescent="0.2">
      <c r="A116" s="126" t="s">
        <v>258</v>
      </c>
      <c r="B116" s="246" t="s">
        <v>415</v>
      </c>
      <c r="C116" s="246"/>
      <c r="D116" s="246"/>
      <c r="E116" s="246"/>
      <c r="F116" s="246"/>
      <c r="H116" s="129" t="s">
        <v>5</v>
      </c>
      <c r="I116" s="130" t="s">
        <v>10</v>
      </c>
      <c r="J116" s="130" t="s">
        <v>20</v>
      </c>
      <c r="K116" s="130" t="s">
        <v>21</v>
      </c>
      <c r="L116" s="131" t="s">
        <v>17</v>
      </c>
      <c r="M116" s="132" t="s">
        <v>19</v>
      </c>
    </row>
    <row r="117" spans="1:13" s="128" customFormat="1" x14ac:dyDescent="0.2">
      <c r="A117" s="126"/>
      <c r="B117" s="268" t="s">
        <v>181</v>
      </c>
      <c r="C117" s="270" t="s">
        <v>0</v>
      </c>
      <c r="D117" s="271"/>
      <c r="E117" s="272"/>
      <c r="F117" s="268" t="s">
        <v>4</v>
      </c>
      <c r="H117" s="133" t="s">
        <v>6</v>
      </c>
      <c r="J117" s="133"/>
      <c r="K117" s="23">
        <f>F120</f>
        <v>1158868700</v>
      </c>
      <c r="L117" s="23">
        <f>SUM(J117:K117)</f>
        <v>1158868700</v>
      </c>
      <c r="M117" s="134">
        <f>(K117/$L$122)</f>
        <v>1</v>
      </c>
    </row>
    <row r="118" spans="1:13" s="128" customFormat="1" x14ac:dyDescent="0.2">
      <c r="A118" s="126"/>
      <c r="B118" s="269"/>
      <c r="C118" s="135" t="s">
        <v>1</v>
      </c>
      <c r="D118" s="135" t="s">
        <v>2</v>
      </c>
      <c r="E118" s="135" t="s">
        <v>3</v>
      </c>
      <c r="F118" s="269"/>
      <c r="H118" s="133" t="s">
        <v>7</v>
      </c>
      <c r="I118" s="133"/>
      <c r="J118" s="133"/>
      <c r="K118" s="133"/>
      <c r="L118" s="133"/>
      <c r="M118" s="134">
        <f t="shared" ref="M118:M122" si="35">(K118/$L$122)</f>
        <v>0</v>
      </c>
    </row>
    <row r="119" spans="1:13" s="128" customFormat="1" ht="22.5" x14ac:dyDescent="0.2">
      <c r="A119" s="126"/>
      <c r="B119" s="136" t="s">
        <v>198</v>
      </c>
      <c r="C119" s="128">
        <v>0</v>
      </c>
      <c r="D119" s="133"/>
      <c r="E119" s="22">
        <v>1158868700</v>
      </c>
      <c r="F119" s="23">
        <f>SUM(D119:E119)</f>
        <v>1158868700</v>
      </c>
      <c r="H119" s="133" t="s">
        <v>8</v>
      </c>
      <c r="I119" s="133"/>
      <c r="J119" s="133"/>
      <c r="K119" s="133"/>
      <c r="L119" s="133"/>
      <c r="M119" s="134">
        <f t="shared" si="35"/>
        <v>0</v>
      </c>
    </row>
    <row r="120" spans="1:13" s="128" customFormat="1" ht="11.25" customHeight="1" x14ac:dyDescent="0.2">
      <c r="A120" s="126"/>
      <c r="B120" s="133" t="s">
        <v>17</v>
      </c>
      <c r="C120" s="22">
        <f>SUM(C119)</f>
        <v>0</v>
      </c>
      <c r="D120" s="22">
        <f t="shared" ref="D120:F120" si="36">SUM(D119)</f>
        <v>0</v>
      </c>
      <c r="E120" s="22">
        <f t="shared" si="36"/>
        <v>1158868700</v>
      </c>
      <c r="F120" s="22">
        <f t="shared" si="36"/>
        <v>1158868700</v>
      </c>
      <c r="H120" s="133" t="s">
        <v>9</v>
      </c>
      <c r="I120" s="133"/>
      <c r="J120" s="133"/>
      <c r="K120" s="133"/>
      <c r="L120" s="133"/>
      <c r="M120" s="134">
        <f t="shared" si="35"/>
        <v>0</v>
      </c>
    </row>
    <row r="121" spans="1:13" s="128" customFormat="1" x14ac:dyDescent="0.2">
      <c r="B121" s="137"/>
      <c r="C121" s="137"/>
      <c r="D121" s="127"/>
      <c r="E121" s="127"/>
      <c r="F121" s="127"/>
      <c r="H121" s="133" t="s">
        <v>30</v>
      </c>
      <c r="I121" s="133"/>
      <c r="J121" s="133"/>
      <c r="K121" s="133"/>
      <c r="L121" s="133"/>
      <c r="M121" s="134">
        <f t="shared" si="35"/>
        <v>0</v>
      </c>
    </row>
    <row r="122" spans="1:13" s="128" customFormat="1" x14ac:dyDescent="0.2">
      <c r="A122" s="126"/>
      <c r="B122" s="127"/>
      <c r="C122" s="41"/>
      <c r="D122" s="41"/>
      <c r="E122" s="41"/>
      <c r="F122" s="41"/>
      <c r="H122" s="133" t="s">
        <v>17</v>
      </c>
      <c r="I122" s="23">
        <f>SUM(I117:I121)</f>
        <v>0</v>
      </c>
      <c r="J122" s="23">
        <f t="shared" ref="J122:L122" si="37">SUM(J117:J121)</f>
        <v>0</v>
      </c>
      <c r="K122" s="23">
        <f t="shared" si="37"/>
        <v>1158868700</v>
      </c>
      <c r="L122" s="23">
        <f t="shared" si="37"/>
        <v>1158868700</v>
      </c>
      <c r="M122" s="134">
        <f t="shared" si="35"/>
        <v>1</v>
      </c>
    </row>
    <row r="123" spans="1:13" s="128" customFormat="1" x14ac:dyDescent="0.2">
      <c r="A123" s="126"/>
      <c r="B123" s="127"/>
      <c r="C123" s="41"/>
      <c r="D123" s="41"/>
      <c r="E123" s="41"/>
      <c r="F123" s="41"/>
    </row>
    <row r="124" spans="1:13" x14ac:dyDescent="0.2">
      <c r="A124" s="77"/>
      <c r="B124" s="7"/>
      <c r="C124" s="19"/>
      <c r="D124" s="19"/>
      <c r="E124" s="19"/>
      <c r="F124" s="19"/>
    </row>
    <row r="125" spans="1:13" ht="23.25" customHeight="1" x14ac:dyDescent="0.2">
      <c r="A125" s="273">
        <v>8</v>
      </c>
      <c r="B125" s="252" t="s">
        <v>422</v>
      </c>
      <c r="C125" s="252"/>
      <c r="D125" s="252"/>
      <c r="E125" s="252"/>
      <c r="F125" s="252"/>
      <c r="H125" s="252" t="s">
        <v>112</v>
      </c>
      <c r="I125" s="252"/>
      <c r="J125" s="252"/>
      <c r="K125" s="252"/>
      <c r="L125" s="252"/>
      <c r="M125" s="252"/>
    </row>
    <row r="126" spans="1:13" x14ac:dyDescent="0.2">
      <c r="A126" s="273"/>
      <c r="B126" s="253" t="s">
        <v>18</v>
      </c>
      <c r="C126" s="254" t="s">
        <v>0</v>
      </c>
      <c r="D126" s="254"/>
      <c r="E126" s="254"/>
      <c r="F126" s="253" t="s">
        <v>4</v>
      </c>
      <c r="H126" s="12" t="s">
        <v>5</v>
      </c>
      <c r="I126" s="13" t="s">
        <v>10</v>
      </c>
      <c r="J126" s="13" t="s">
        <v>20</v>
      </c>
      <c r="K126" s="13" t="s">
        <v>21</v>
      </c>
      <c r="L126" s="14" t="s">
        <v>17</v>
      </c>
      <c r="M126" s="15" t="s">
        <v>19</v>
      </c>
    </row>
    <row r="127" spans="1:13" x14ac:dyDescent="0.2">
      <c r="A127" s="273"/>
      <c r="B127" s="253"/>
      <c r="C127" s="16" t="s">
        <v>1</v>
      </c>
      <c r="D127" s="16" t="s">
        <v>2</v>
      </c>
      <c r="E127" s="16" t="s">
        <v>3</v>
      </c>
      <c r="F127" s="253"/>
      <c r="H127" s="3" t="s">
        <v>6</v>
      </c>
      <c r="I127" s="4">
        <f>C128+C129+C130+C131</f>
        <v>530000000</v>
      </c>
      <c r="J127" s="4">
        <v>400000000</v>
      </c>
      <c r="K127" s="3"/>
      <c r="L127" s="4">
        <f>SUM(I127:K127)</f>
        <v>930000000</v>
      </c>
      <c r="M127" s="24">
        <f t="shared" ref="M127:M132" si="38">(L127/$L$132)</f>
        <v>0.93</v>
      </c>
    </row>
    <row r="128" spans="1:13" x14ac:dyDescent="0.2">
      <c r="A128" s="273"/>
      <c r="B128" s="8" t="s">
        <v>113</v>
      </c>
      <c r="C128" s="22">
        <v>300000000</v>
      </c>
      <c r="D128" s="3"/>
      <c r="E128" s="3"/>
      <c r="F128" s="2">
        <f>SUM(C128:E128)</f>
        <v>300000000</v>
      </c>
      <c r="H128" s="3" t="s">
        <v>7</v>
      </c>
      <c r="I128" s="3"/>
      <c r="J128" s="3"/>
      <c r="K128" s="3"/>
      <c r="L128" s="4"/>
      <c r="M128" s="24">
        <f t="shared" si="38"/>
        <v>0</v>
      </c>
    </row>
    <row r="129" spans="1:13" x14ac:dyDescent="0.2">
      <c r="A129" s="273"/>
      <c r="B129" s="8" t="s">
        <v>114</v>
      </c>
      <c r="C129" s="22">
        <v>100000000</v>
      </c>
      <c r="D129" s="3"/>
      <c r="E129" s="3"/>
      <c r="F129" s="2">
        <f t="shared" ref="F129:F133" si="39">SUM(C129:E129)</f>
        <v>100000000</v>
      </c>
      <c r="H129" s="3" t="s">
        <v>8</v>
      </c>
      <c r="I129" s="4"/>
      <c r="J129" s="4">
        <v>70000000</v>
      </c>
      <c r="K129" s="3"/>
      <c r="L129" s="4">
        <f t="shared" ref="L129" si="40">SUM(I129:K129)</f>
        <v>70000000</v>
      </c>
      <c r="M129" s="24">
        <f t="shared" si="38"/>
        <v>7.0000000000000007E-2</v>
      </c>
    </row>
    <row r="130" spans="1:13" x14ac:dyDescent="0.2">
      <c r="A130" s="273"/>
      <c r="B130" s="8" t="s">
        <v>115</v>
      </c>
      <c r="C130" s="22">
        <v>100000000</v>
      </c>
      <c r="D130" s="2"/>
      <c r="E130" s="3"/>
      <c r="F130" s="2">
        <f t="shared" si="39"/>
        <v>100000000</v>
      </c>
      <c r="H130" s="3" t="s">
        <v>9</v>
      </c>
      <c r="I130" s="4"/>
      <c r="J130" s="2"/>
      <c r="K130" s="3"/>
      <c r="L130" s="4"/>
      <c r="M130" s="24">
        <f t="shared" si="38"/>
        <v>0</v>
      </c>
    </row>
    <row r="131" spans="1:13" x14ac:dyDescent="0.2">
      <c r="A131" s="273"/>
      <c r="B131" s="8" t="s">
        <v>116</v>
      </c>
      <c r="C131" s="22">
        <v>30000000</v>
      </c>
      <c r="D131" s="2"/>
      <c r="E131" s="3"/>
      <c r="F131" s="2">
        <f t="shared" si="39"/>
        <v>30000000</v>
      </c>
      <c r="H131" s="3" t="s">
        <v>30</v>
      </c>
      <c r="I131" s="3"/>
      <c r="J131" s="3"/>
      <c r="K131" s="3"/>
      <c r="L131" s="4"/>
      <c r="M131" s="24">
        <f t="shared" si="38"/>
        <v>0</v>
      </c>
    </row>
    <row r="132" spans="1:13" x14ac:dyDescent="0.2">
      <c r="A132" s="273"/>
      <c r="B132" s="3" t="s">
        <v>117</v>
      </c>
      <c r="C132" s="3">
        <v>0</v>
      </c>
      <c r="D132" s="2">
        <v>470000000</v>
      </c>
      <c r="E132" s="3"/>
      <c r="F132" s="2">
        <f>SUM(C132:E132)</f>
        <v>470000000</v>
      </c>
      <c r="H132" s="3" t="s">
        <v>17</v>
      </c>
      <c r="I132" s="4">
        <f>SUM(I127:I131)</f>
        <v>530000000</v>
      </c>
      <c r="J132" s="4">
        <f t="shared" ref="J132" si="41">SUM(J127:J131)</f>
        <v>470000000</v>
      </c>
      <c r="K132" s="4"/>
      <c r="L132" s="4">
        <f>SUM(I132:K132)</f>
        <v>1000000000</v>
      </c>
      <c r="M132" s="24">
        <f t="shared" si="38"/>
        <v>1</v>
      </c>
    </row>
    <row r="133" spans="1:13" x14ac:dyDescent="0.2">
      <c r="A133" s="273"/>
      <c r="B133" s="3" t="s">
        <v>17</v>
      </c>
      <c r="C133" s="23">
        <f>SUM(C128:C132)</f>
        <v>530000000</v>
      </c>
      <c r="D133" s="23">
        <f t="shared" ref="D133" si="42">SUM(D128:D132)</f>
        <v>470000000</v>
      </c>
      <c r="E133" s="23"/>
      <c r="F133" s="2">
        <f t="shared" si="39"/>
        <v>1000000000</v>
      </c>
    </row>
    <row r="134" spans="1:13" x14ac:dyDescent="0.2">
      <c r="A134" s="28"/>
      <c r="B134" s="7"/>
      <c r="C134" s="41"/>
      <c r="D134" s="41"/>
      <c r="E134" s="41"/>
      <c r="F134" s="11"/>
    </row>
    <row r="135" spans="1:13" x14ac:dyDescent="0.2">
      <c r="A135" s="28"/>
      <c r="B135" s="7"/>
      <c r="C135" s="41"/>
      <c r="D135" s="41"/>
      <c r="E135" s="41"/>
      <c r="F135" s="11"/>
    </row>
    <row r="136" spans="1:13" x14ac:dyDescent="0.2">
      <c r="A136" s="273">
        <v>9</v>
      </c>
      <c r="B136" s="252" t="s">
        <v>423</v>
      </c>
      <c r="C136" s="252"/>
      <c r="D136" s="252"/>
      <c r="E136" s="252"/>
      <c r="F136" s="252"/>
      <c r="H136" s="252" t="s">
        <v>137</v>
      </c>
      <c r="I136" s="252"/>
      <c r="J136" s="252"/>
      <c r="K136" s="252"/>
      <c r="L136" s="252"/>
      <c r="M136" s="252"/>
    </row>
    <row r="137" spans="1:13" x14ac:dyDescent="0.2">
      <c r="A137" s="273"/>
      <c r="B137" s="253" t="s">
        <v>18</v>
      </c>
      <c r="C137" s="254" t="s">
        <v>0</v>
      </c>
      <c r="D137" s="254"/>
      <c r="E137" s="254"/>
      <c r="F137" s="253" t="s">
        <v>4</v>
      </c>
      <c r="H137" s="18" t="s">
        <v>5</v>
      </c>
      <c r="I137" s="17" t="s">
        <v>10</v>
      </c>
      <c r="J137" s="17" t="s">
        <v>20</v>
      </c>
      <c r="K137" s="17" t="s">
        <v>21</v>
      </c>
      <c r="L137" s="14" t="s">
        <v>17</v>
      </c>
      <c r="M137" s="15" t="s">
        <v>19</v>
      </c>
    </row>
    <row r="138" spans="1:13" x14ac:dyDescent="0.2">
      <c r="A138" s="273"/>
      <c r="B138" s="253"/>
      <c r="C138" s="16" t="s">
        <v>1</v>
      </c>
      <c r="D138" s="16" t="s">
        <v>2</v>
      </c>
      <c r="E138" s="16" t="s">
        <v>3</v>
      </c>
      <c r="F138" s="253"/>
      <c r="H138" s="3" t="s">
        <v>6</v>
      </c>
      <c r="I138" s="4"/>
      <c r="J138" s="2">
        <v>1500000000</v>
      </c>
      <c r="K138" s="2"/>
      <c r="L138" s="2">
        <f>SUM(I138:K138)</f>
        <v>1500000000</v>
      </c>
      <c r="M138" s="24">
        <f t="shared" ref="M138:M143" si="43">(L138/$L$143)</f>
        <v>0.53956834532374098</v>
      </c>
    </row>
    <row r="139" spans="1:13" x14ac:dyDescent="0.2">
      <c r="A139" s="273"/>
      <c r="B139" s="8" t="s">
        <v>128</v>
      </c>
      <c r="C139" s="22">
        <v>300000000</v>
      </c>
      <c r="D139" s="3"/>
      <c r="E139" s="3"/>
      <c r="F139" s="2">
        <f>SUM(C139:E139)</f>
        <v>300000000</v>
      </c>
      <c r="H139" s="3" t="s">
        <v>7</v>
      </c>
      <c r="I139" s="4">
        <v>0</v>
      </c>
      <c r="J139" s="2"/>
      <c r="K139" s="2"/>
      <c r="L139" s="2"/>
      <c r="M139" s="24">
        <f t="shared" si="43"/>
        <v>0</v>
      </c>
    </row>
    <row r="140" spans="1:13" ht="22.5" x14ac:dyDescent="0.2">
      <c r="A140" s="273"/>
      <c r="B140" s="8" t="s">
        <v>133</v>
      </c>
      <c r="C140" s="22">
        <v>600000000</v>
      </c>
      <c r="D140" s="3"/>
      <c r="E140" s="3"/>
      <c r="F140" s="2">
        <f>SUM(C140:E140)</f>
        <v>600000000</v>
      </c>
      <c r="H140" s="3" t="s">
        <v>8</v>
      </c>
      <c r="I140" s="4">
        <v>1000000000</v>
      </c>
      <c r="J140" s="2">
        <v>280000000</v>
      </c>
      <c r="K140" s="2"/>
      <c r="L140" s="2">
        <f t="shared" ref="L140" si="44">SUM(I140:K140)</f>
        <v>1280000000</v>
      </c>
      <c r="M140" s="24">
        <f t="shared" si="43"/>
        <v>0.46043165467625902</v>
      </c>
    </row>
    <row r="141" spans="1:13" x14ac:dyDescent="0.2">
      <c r="A141" s="273"/>
      <c r="B141" s="8" t="s">
        <v>134</v>
      </c>
      <c r="C141" s="22">
        <v>100000000</v>
      </c>
      <c r="D141" s="3"/>
      <c r="E141" s="3"/>
      <c r="F141" s="2">
        <f>SUM(C141:E141)</f>
        <v>100000000</v>
      </c>
      <c r="H141" s="3" t="s">
        <v>9</v>
      </c>
      <c r="I141" s="4"/>
      <c r="J141" s="2"/>
      <c r="K141" s="2"/>
      <c r="L141" s="2"/>
      <c r="M141" s="24">
        <f t="shared" si="43"/>
        <v>0</v>
      </c>
    </row>
    <row r="142" spans="1:13" x14ac:dyDescent="0.2">
      <c r="A142" s="273"/>
      <c r="B142" s="8" t="s">
        <v>135</v>
      </c>
      <c r="C142" s="22">
        <v>0</v>
      </c>
      <c r="D142" s="2">
        <v>1500000000</v>
      </c>
      <c r="E142" s="3"/>
      <c r="F142" s="2">
        <f>SUM(C142:E142)</f>
        <v>1500000000</v>
      </c>
      <c r="H142" s="3" t="s">
        <v>30</v>
      </c>
      <c r="I142" s="3"/>
      <c r="J142" s="2"/>
      <c r="K142" s="2"/>
      <c r="L142" s="2"/>
      <c r="M142" s="24">
        <f t="shared" si="43"/>
        <v>0</v>
      </c>
    </row>
    <row r="143" spans="1:13" x14ac:dyDescent="0.2">
      <c r="A143" s="273"/>
      <c r="B143" s="9" t="s">
        <v>136</v>
      </c>
      <c r="C143" s="22">
        <v>0</v>
      </c>
      <c r="D143" s="2">
        <v>280000000</v>
      </c>
      <c r="E143" s="3"/>
      <c r="F143" s="2">
        <f>SUM(C143:E143)</f>
        <v>280000000</v>
      </c>
      <c r="H143" s="3" t="s">
        <v>17</v>
      </c>
      <c r="I143" s="4">
        <f>SUM(I138:I142)</f>
        <v>1000000000</v>
      </c>
      <c r="J143" s="4">
        <f>SUM(J138:J142)</f>
        <v>1780000000</v>
      </c>
      <c r="K143" s="4"/>
      <c r="L143" s="4">
        <f>SUM(L138:L142)</f>
        <v>2780000000</v>
      </c>
      <c r="M143" s="24">
        <f t="shared" si="43"/>
        <v>1</v>
      </c>
    </row>
    <row r="144" spans="1:13" x14ac:dyDescent="0.2">
      <c r="A144" s="273"/>
      <c r="B144" s="3" t="s">
        <v>17</v>
      </c>
      <c r="C144" s="23">
        <f>SUM(C139:C143)</f>
        <v>1000000000</v>
      </c>
      <c r="D144" s="23">
        <f>SUM(D139:D143)</f>
        <v>1780000000</v>
      </c>
      <c r="E144" s="23"/>
      <c r="F144" s="23">
        <f>SUM(F139:F143)</f>
        <v>2780000000</v>
      </c>
      <c r="L144" s="19"/>
    </row>
    <row r="145" spans="1:13" x14ac:dyDescent="0.2">
      <c r="A145" s="28"/>
      <c r="B145" s="7"/>
      <c r="C145" s="41"/>
      <c r="D145" s="41"/>
      <c r="E145" s="41"/>
      <c r="F145" s="41"/>
      <c r="L145" s="19"/>
    </row>
    <row r="146" spans="1:13" x14ac:dyDescent="0.2">
      <c r="A146" s="28"/>
      <c r="B146" s="7"/>
      <c r="C146" s="41"/>
      <c r="D146" s="41"/>
      <c r="E146" s="41"/>
      <c r="F146" s="41"/>
      <c r="L146" s="19"/>
    </row>
    <row r="147" spans="1:13" ht="22.5" customHeight="1" x14ac:dyDescent="0.2">
      <c r="A147" s="273">
        <v>10</v>
      </c>
      <c r="B147" s="252" t="s">
        <v>424</v>
      </c>
      <c r="C147" s="252"/>
      <c r="D147" s="252"/>
      <c r="E147" s="252"/>
      <c r="F147" s="252"/>
      <c r="H147" s="252" t="s">
        <v>38</v>
      </c>
      <c r="I147" s="252"/>
      <c r="J147" s="252"/>
      <c r="K147" s="252"/>
      <c r="L147" s="252"/>
      <c r="M147" s="252"/>
    </row>
    <row r="148" spans="1:13" x14ac:dyDescent="0.2">
      <c r="A148" s="273"/>
      <c r="B148" s="253" t="s">
        <v>18</v>
      </c>
      <c r="C148" s="254" t="s">
        <v>0</v>
      </c>
      <c r="D148" s="254"/>
      <c r="E148" s="254"/>
      <c r="F148" s="253" t="s">
        <v>4</v>
      </c>
      <c r="H148" s="12" t="s">
        <v>5</v>
      </c>
      <c r="I148" s="13" t="s">
        <v>10</v>
      </c>
      <c r="J148" s="13" t="s">
        <v>20</v>
      </c>
      <c r="K148" s="13" t="s">
        <v>21</v>
      </c>
      <c r="L148" s="14" t="s">
        <v>17</v>
      </c>
      <c r="M148" s="15" t="s">
        <v>19</v>
      </c>
    </row>
    <row r="149" spans="1:13" ht="12.75" customHeight="1" x14ac:dyDescent="0.2">
      <c r="A149" s="273"/>
      <c r="B149" s="253"/>
      <c r="C149" s="16" t="s">
        <v>1</v>
      </c>
      <c r="D149" s="16" t="s">
        <v>2</v>
      </c>
      <c r="E149" s="16" t="s">
        <v>3</v>
      </c>
      <c r="F149" s="253"/>
      <c r="H149" s="3" t="s">
        <v>6</v>
      </c>
      <c r="I149" s="4">
        <f>C150</f>
        <v>100000000</v>
      </c>
      <c r="J149" s="4">
        <f>SUM(D151:D155)</f>
        <v>176221000</v>
      </c>
      <c r="K149" s="3"/>
      <c r="L149" s="4">
        <f>SUM(I149:K149)</f>
        <v>276221000</v>
      </c>
      <c r="M149" s="5">
        <f t="shared" ref="M149:M154" si="45">(L149/$L$154)</f>
        <v>1</v>
      </c>
    </row>
    <row r="150" spans="1:13" ht="22.5" x14ac:dyDescent="0.2">
      <c r="A150" s="273"/>
      <c r="B150" s="8" t="s">
        <v>39</v>
      </c>
      <c r="C150" s="2">
        <v>100000000</v>
      </c>
      <c r="D150" s="2"/>
      <c r="E150" s="2"/>
      <c r="F150" s="2">
        <f>SUM(C150:E150)</f>
        <v>100000000</v>
      </c>
      <c r="H150" s="3" t="s">
        <v>7</v>
      </c>
      <c r="I150" s="3"/>
      <c r="J150" s="3"/>
      <c r="K150" s="3"/>
      <c r="L150" s="4"/>
      <c r="M150" s="5">
        <f t="shared" si="45"/>
        <v>0</v>
      </c>
    </row>
    <row r="151" spans="1:13" ht="22.5" x14ac:dyDescent="0.2">
      <c r="A151" s="273"/>
      <c r="B151" s="8" t="s">
        <v>40</v>
      </c>
      <c r="C151" s="2">
        <v>0</v>
      </c>
      <c r="D151" s="2">
        <v>75000000</v>
      </c>
      <c r="E151" s="2"/>
      <c r="F151" s="2">
        <f t="shared" ref="F151:F155" si="46">SUM(C151:E151)</f>
        <v>75000000</v>
      </c>
      <c r="H151" s="3" t="s">
        <v>8</v>
      </c>
      <c r="I151" s="3"/>
      <c r="J151" s="3"/>
      <c r="K151" s="3"/>
      <c r="L151" s="4"/>
      <c r="M151" s="5">
        <f t="shared" si="45"/>
        <v>0</v>
      </c>
    </row>
    <row r="152" spans="1:13" ht="22.5" x14ac:dyDescent="0.2">
      <c r="A152" s="273"/>
      <c r="B152" s="8" t="s">
        <v>41</v>
      </c>
      <c r="C152" s="2">
        <v>0</v>
      </c>
      <c r="D152" s="2">
        <v>60000000</v>
      </c>
      <c r="E152" s="2"/>
      <c r="F152" s="2">
        <f t="shared" si="46"/>
        <v>60000000</v>
      </c>
      <c r="H152" s="3" t="s">
        <v>9</v>
      </c>
      <c r="I152" s="3"/>
      <c r="J152" s="3"/>
      <c r="K152" s="3"/>
      <c r="L152" s="4"/>
      <c r="M152" s="5">
        <f t="shared" si="45"/>
        <v>0</v>
      </c>
    </row>
    <row r="153" spans="1:13" ht="22.5" x14ac:dyDescent="0.2">
      <c r="A153" s="273"/>
      <c r="B153" s="8" t="s">
        <v>42</v>
      </c>
      <c r="C153" s="2">
        <v>0</v>
      </c>
      <c r="D153" s="2">
        <v>10000000</v>
      </c>
      <c r="E153" s="2"/>
      <c r="F153" s="2">
        <f t="shared" si="46"/>
        <v>10000000</v>
      </c>
      <c r="H153" s="3" t="s">
        <v>30</v>
      </c>
      <c r="I153" s="3"/>
      <c r="J153" s="3"/>
      <c r="K153" s="3"/>
      <c r="L153" s="4"/>
      <c r="M153" s="5">
        <f t="shared" si="45"/>
        <v>0</v>
      </c>
    </row>
    <row r="154" spans="1:13" ht="22.5" x14ac:dyDescent="0.2">
      <c r="A154" s="273"/>
      <c r="B154" s="9" t="s">
        <v>43</v>
      </c>
      <c r="C154" s="2">
        <v>0</v>
      </c>
      <c r="D154" s="2">
        <v>25111000</v>
      </c>
      <c r="E154" s="2"/>
      <c r="F154" s="2">
        <f t="shared" si="46"/>
        <v>25111000</v>
      </c>
      <c r="H154" s="3" t="s">
        <v>17</v>
      </c>
      <c r="I154" s="4">
        <f>SUM(I149:I153)</f>
        <v>100000000</v>
      </c>
      <c r="J154" s="4">
        <f>SUM(J149:J153)</f>
        <v>176221000</v>
      </c>
      <c r="K154" s="4"/>
      <c r="L154" s="4">
        <f t="shared" ref="L154" si="47">SUM(L149:L153)</f>
        <v>276221000</v>
      </c>
      <c r="M154" s="5">
        <f t="shared" si="45"/>
        <v>1</v>
      </c>
    </row>
    <row r="155" spans="1:13" ht="33.75" x14ac:dyDescent="0.2">
      <c r="A155" s="273"/>
      <c r="B155" s="9" t="s">
        <v>44</v>
      </c>
      <c r="C155" s="2">
        <v>0</v>
      </c>
      <c r="D155" s="2">
        <v>6110000</v>
      </c>
      <c r="E155" s="2"/>
      <c r="F155" s="2">
        <f t="shared" si="46"/>
        <v>6110000</v>
      </c>
    </row>
    <row r="156" spans="1:13" x14ac:dyDescent="0.2">
      <c r="A156" s="273"/>
      <c r="B156" s="3" t="s">
        <v>17</v>
      </c>
      <c r="C156" s="2">
        <f>SUM(C150:C155)</f>
        <v>100000000</v>
      </c>
      <c r="D156" s="2">
        <f>SUM(D150:D155)</f>
        <v>176221000</v>
      </c>
      <c r="E156" s="2"/>
      <c r="F156" s="2">
        <f>SUM(F150:F155)</f>
        <v>276221000</v>
      </c>
      <c r="G156" s="7"/>
      <c r="H156" s="7"/>
    </row>
    <row r="157" spans="1:13" x14ac:dyDescent="0.2">
      <c r="A157" s="28"/>
      <c r="B157" s="7"/>
      <c r="C157" s="41"/>
      <c r="D157" s="41"/>
      <c r="E157" s="41"/>
      <c r="F157" s="41"/>
      <c r="L157" s="19"/>
    </row>
    <row r="158" spans="1:13" x14ac:dyDescent="0.2">
      <c r="A158" s="28"/>
      <c r="B158" s="7"/>
      <c r="C158" s="41"/>
      <c r="D158" s="41"/>
      <c r="E158" s="41"/>
      <c r="F158" s="41"/>
      <c r="L158" s="19"/>
    </row>
    <row r="159" spans="1:13" ht="22.5" customHeight="1" x14ac:dyDescent="0.2">
      <c r="A159" s="275">
        <v>11</v>
      </c>
      <c r="B159" s="252" t="s">
        <v>425</v>
      </c>
      <c r="C159" s="252"/>
      <c r="D159" s="252"/>
      <c r="E159" s="252"/>
      <c r="F159" s="252"/>
      <c r="H159" s="252" t="s">
        <v>45</v>
      </c>
      <c r="I159" s="252"/>
      <c r="J159" s="252"/>
      <c r="K159" s="252"/>
      <c r="L159" s="252"/>
      <c r="M159" s="252"/>
    </row>
    <row r="160" spans="1:13" x14ac:dyDescent="0.2">
      <c r="A160" s="275"/>
      <c r="B160" s="253" t="s">
        <v>18</v>
      </c>
      <c r="C160" s="254" t="s">
        <v>0</v>
      </c>
      <c r="D160" s="254"/>
      <c r="E160" s="254"/>
      <c r="F160" s="253" t="s">
        <v>4</v>
      </c>
      <c r="H160" s="53" t="s">
        <v>5</v>
      </c>
      <c r="I160" s="52" t="s">
        <v>10</v>
      </c>
      <c r="J160" s="52" t="s">
        <v>20</v>
      </c>
      <c r="K160" s="52" t="s">
        <v>21</v>
      </c>
      <c r="L160" s="14" t="s">
        <v>17</v>
      </c>
      <c r="M160" s="15" t="s">
        <v>19</v>
      </c>
    </row>
    <row r="161" spans="1:13" ht="12.75" customHeight="1" x14ac:dyDescent="0.2">
      <c r="A161" s="275"/>
      <c r="B161" s="253"/>
      <c r="C161" s="16" t="s">
        <v>1</v>
      </c>
      <c r="D161" s="16" t="s">
        <v>2</v>
      </c>
      <c r="E161" s="16" t="s">
        <v>3</v>
      </c>
      <c r="F161" s="253"/>
      <c r="H161" s="3" t="s">
        <v>6</v>
      </c>
      <c r="I161" s="4">
        <f>C162</f>
        <v>851851000</v>
      </c>
      <c r="J161" s="4"/>
      <c r="K161" s="3"/>
      <c r="L161" s="4">
        <f>SUM(I161:K161)</f>
        <v>851851000</v>
      </c>
      <c r="M161" s="5">
        <f t="shared" ref="M161:M166" si="48">(L161/$L$166)</f>
        <v>1</v>
      </c>
    </row>
    <row r="162" spans="1:13" x14ac:dyDescent="0.2">
      <c r="A162" s="275"/>
      <c r="B162" s="1" t="s">
        <v>46</v>
      </c>
      <c r="C162" s="2">
        <v>851851000</v>
      </c>
      <c r="D162" s="2"/>
      <c r="E162" s="2"/>
      <c r="F162" s="2">
        <f>SUM(C162:E162)</f>
        <v>851851000</v>
      </c>
      <c r="H162" s="3" t="s">
        <v>7</v>
      </c>
      <c r="I162" s="3"/>
      <c r="J162" s="3"/>
      <c r="K162" s="3"/>
      <c r="L162" s="4"/>
      <c r="M162" s="5">
        <f t="shared" si="48"/>
        <v>0</v>
      </c>
    </row>
    <row r="163" spans="1:13" x14ac:dyDescent="0.2">
      <c r="A163" s="275"/>
      <c r="B163" s="3" t="s">
        <v>17</v>
      </c>
      <c r="C163" s="2">
        <f>SUM(C162)</f>
        <v>851851000</v>
      </c>
      <c r="D163" s="2"/>
      <c r="E163" s="2"/>
      <c r="F163" s="2">
        <f t="shared" ref="F163" si="49">SUM(F162)</f>
        <v>851851000</v>
      </c>
      <c r="H163" s="3" t="s">
        <v>8</v>
      </c>
      <c r="I163" s="3"/>
      <c r="J163" s="3"/>
      <c r="K163" s="3"/>
      <c r="L163" s="4"/>
      <c r="M163" s="5">
        <f t="shared" si="48"/>
        <v>0</v>
      </c>
    </row>
    <row r="164" spans="1:13" x14ac:dyDescent="0.2">
      <c r="A164" s="27"/>
      <c r="H164" s="3" t="s">
        <v>9</v>
      </c>
      <c r="I164" s="3"/>
      <c r="J164" s="3"/>
      <c r="K164" s="3"/>
      <c r="L164" s="4"/>
      <c r="M164" s="5">
        <f t="shared" si="48"/>
        <v>0</v>
      </c>
    </row>
    <row r="165" spans="1:13" x14ac:dyDescent="0.2">
      <c r="B165" s="10"/>
      <c r="C165" s="11"/>
      <c r="D165" s="11"/>
      <c r="E165" s="11"/>
      <c r="F165" s="11"/>
      <c r="H165" s="3" t="s">
        <v>30</v>
      </c>
      <c r="I165" s="3"/>
      <c r="J165" s="3"/>
      <c r="K165" s="3"/>
      <c r="L165" s="4"/>
      <c r="M165" s="5">
        <f t="shared" si="48"/>
        <v>0</v>
      </c>
    </row>
    <row r="166" spans="1:13" x14ac:dyDescent="0.2">
      <c r="H166" s="3" t="s">
        <v>17</v>
      </c>
      <c r="I166" s="4">
        <f>SUM(I161:I165)</f>
        <v>851851000</v>
      </c>
      <c r="J166" s="4"/>
      <c r="K166" s="4"/>
      <c r="L166" s="4">
        <f>SUM(L161:L165)</f>
        <v>851851000</v>
      </c>
      <c r="M166" s="5">
        <f t="shared" si="48"/>
        <v>1</v>
      </c>
    </row>
    <row r="168" spans="1:13" x14ac:dyDescent="0.2">
      <c r="B168" s="255" t="s">
        <v>344</v>
      </c>
      <c r="C168" s="256"/>
      <c r="D168" s="256"/>
      <c r="E168" s="256"/>
      <c r="F168" s="257"/>
      <c r="H168" s="259" t="s">
        <v>344</v>
      </c>
      <c r="I168" s="259"/>
      <c r="J168" s="259"/>
      <c r="K168" s="259"/>
      <c r="L168" s="259"/>
      <c r="M168" s="259"/>
    </row>
    <row r="169" spans="1:13" x14ac:dyDescent="0.2">
      <c r="B169" s="54" t="s">
        <v>181</v>
      </c>
      <c r="C169" s="56" t="s">
        <v>0</v>
      </c>
      <c r="D169" s="57"/>
      <c r="E169" s="58"/>
      <c r="F169" s="54" t="s">
        <v>4</v>
      </c>
      <c r="H169" s="65" t="s">
        <v>5</v>
      </c>
      <c r="I169" s="64" t="s">
        <v>10</v>
      </c>
      <c r="J169" s="64" t="s">
        <v>20</v>
      </c>
      <c r="K169" s="64" t="s">
        <v>21</v>
      </c>
      <c r="L169" s="14" t="s">
        <v>17</v>
      </c>
      <c r="M169" s="15" t="s">
        <v>19</v>
      </c>
    </row>
    <row r="170" spans="1:13" x14ac:dyDescent="0.2">
      <c r="B170" s="55"/>
      <c r="C170" s="16" t="s">
        <v>1</v>
      </c>
      <c r="D170" s="16" t="s">
        <v>2</v>
      </c>
      <c r="E170" s="16" t="s">
        <v>3</v>
      </c>
      <c r="F170" s="55"/>
      <c r="H170" s="3" t="s">
        <v>6</v>
      </c>
      <c r="I170" s="4"/>
      <c r="J170" s="3"/>
      <c r="K170" s="4">
        <f>E172</f>
        <v>480000000</v>
      </c>
      <c r="L170" s="4">
        <f>SUM(I170:K170)</f>
        <v>480000000</v>
      </c>
      <c r="M170" s="5">
        <f>(L170/$L$175)</f>
        <v>1</v>
      </c>
    </row>
    <row r="171" spans="1:13" x14ac:dyDescent="0.2">
      <c r="B171" s="1" t="s">
        <v>192</v>
      </c>
      <c r="C171" s="2">
        <v>0</v>
      </c>
      <c r="D171" s="3"/>
      <c r="E171" s="2">
        <v>480000000</v>
      </c>
      <c r="F171" s="4">
        <f>SUM(C171:E171)</f>
        <v>480000000</v>
      </c>
      <c r="H171" s="3" t="s">
        <v>7</v>
      </c>
      <c r="I171" s="3"/>
      <c r="J171" s="3"/>
      <c r="K171" s="3"/>
      <c r="L171" s="3"/>
      <c r="M171" s="5">
        <f t="shared" ref="M171:M175" si="50">(L171/$L$175)</f>
        <v>0</v>
      </c>
    </row>
    <row r="172" spans="1:13" x14ac:dyDescent="0.2">
      <c r="B172" s="3" t="s">
        <v>17</v>
      </c>
      <c r="C172" s="2">
        <f>SUM(C171:C171)</f>
        <v>0</v>
      </c>
      <c r="D172" s="2">
        <f t="shared" ref="D172:F172" si="51">SUM(D171:D171)</f>
        <v>0</v>
      </c>
      <c r="E172" s="2">
        <f t="shared" si="51"/>
        <v>480000000</v>
      </c>
      <c r="F172" s="2">
        <f t="shared" si="51"/>
        <v>480000000</v>
      </c>
      <c r="H172" s="3" t="s">
        <v>8</v>
      </c>
      <c r="I172" s="3"/>
      <c r="J172" s="3"/>
      <c r="K172" s="3"/>
      <c r="L172" s="3"/>
      <c r="M172" s="5">
        <f t="shared" si="50"/>
        <v>0</v>
      </c>
    </row>
    <row r="173" spans="1:13" x14ac:dyDescent="0.2">
      <c r="B173" s="7"/>
      <c r="C173" s="11"/>
      <c r="D173" s="11"/>
      <c r="E173" s="11"/>
      <c r="F173" s="11"/>
      <c r="H173" s="3" t="s">
        <v>9</v>
      </c>
      <c r="I173" s="3"/>
      <c r="J173" s="3"/>
      <c r="K173" s="3"/>
      <c r="L173" s="3"/>
      <c r="M173" s="5">
        <f t="shared" si="50"/>
        <v>0</v>
      </c>
    </row>
    <row r="174" spans="1:13" x14ac:dyDescent="0.2">
      <c r="B174" s="7"/>
      <c r="C174" s="11"/>
      <c r="D174" s="11"/>
      <c r="E174" s="11"/>
      <c r="F174" s="11"/>
      <c r="H174" s="3" t="s">
        <v>30</v>
      </c>
      <c r="I174" s="3"/>
      <c r="J174" s="3"/>
      <c r="K174" s="3"/>
      <c r="L174" s="3"/>
      <c r="M174" s="5">
        <f t="shared" si="50"/>
        <v>0</v>
      </c>
    </row>
    <row r="175" spans="1:13" x14ac:dyDescent="0.2">
      <c r="B175" s="7"/>
      <c r="C175" s="11"/>
      <c r="D175" s="11"/>
      <c r="E175" s="11"/>
      <c r="F175" s="11"/>
      <c r="H175" s="3" t="s">
        <v>17</v>
      </c>
      <c r="I175" s="4">
        <f>SUM(I170:I174)</f>
        <v>0</v>
      </c>
      <c r="J175" s="4"/>
      <c r="K175" s="4"/>
      <c r="L175" s="4">
        <f>SUM(L170:L173)</f>
        <v>480000000</v>
      </c>
      <c r="M175" s="5">
        <f t="shared" si="50"/>
        <v>1</v>
      </c>
    </row>
    <row r="177" spans="1:13" ht="23.25" customHeight="1" x14ac:dyDescent="0.2">
      <c r="A177" s="273">
        <v>12</v>
      </c>
      <c r="B177" s="252" t="s">
        <v>426</v>
      </c>
      <c r="C177" s="252"/>
      <c r="D177" s="252"/>
      <c r="E177" s="252"/>
      <c r="F177" s="252"/>
      <c r="H177" s="252" t="s">
        <v>118</v>
      </c>
      <c r="I177" s="252"/>
      <c r="J177" s="252"/>
      <c r="K177" s="252"/>
      <c r="L177" s="252"/>
      <c r="M177" s="252"/>
    </row>
    <row r="178" spans="1:13" x14ac:dyDescent="0.2">
      <c r="A178" s="273"/>
      <c r="B178" s="253" t="s">
        <v>18</v>
      </c>
      <c r="C178" s="254" t="s">
        <v>0</v>
      </c>
      <c r="D178" s="254"/>
      <c r="E178" s="254"/>
      <c r="F178" s="253" t="s">
        <v>4</v>
      </c>
      <c r="H178" s="12" t="s">
        <v>5</v>
      </c>
      <c r="I178" s="13" t="s">
        <v>10</v>
      </c>
      <c r="J178" s="13" t="s">
        <v>20</v>
      </c>
      <c r="K178" s="13" t="s">
        <v>21</v>
      </c>
      <c r="L178" s="14" t="s">
        <v>17</v>
      </c>
      <c r="M178" s="15" t="s">
        <v>19</v>
      </c>
    </row>
    <row r="179" spans="1:13" x14ac:dyDescent="0.2">
      <c r="A179" s="273"/>
      <c r="B179" s="253"/>
      <c r="C179" s="16" t="s">
        <v>1</v>
      </c>
      <c r="D179" s="16" t="s">
        <v>2</v>
      </c>
      <c r="E179" s="16" t="s">
        <v>3</v>
      </c>
      <c r="F179" s="253"/>
      <c r="H179" s="3" t="s">
        <v>6</v>
      </c>
      <c r="I179" s="4">
        <v>1000000000</v>
      </c>
      <c r="J179" s="2">
        <v>2800000000</v>
      </c>
      <c r="K179" s="2"/>
      <c r="L179" s="2">
        <f>SUM(I179:K179)</f>
        <v>3800000000</v>
      </c>
      <c r="M179" s="24">
        <f>(L179/$L$184)</f>
        <v>0.19</v>
      </c>
    </row>
    <row r="180" spans="1:13" ht="22.5" x14ac:dyDescent="0.2">
      <c r="A180" s="273"/>
      <c r="B180" s="8" t="s">
        <v>119</v>
      </c>
      <c r="C180" s="22">
        <v>1500000000</v>
      </c>
      <c r="D180" s="3"/>
      <c r="E180" s="3"/>
      <c r="F180" s="2">
        <f>SUM(C180:E180)</f>
        <v>1500000000</v>
      </c>
      <c r="H180" s="3" t="s">
        <v>7</v>
      </c>
      <c r="I180" s="4"/>
      <c r="J180" s="2"/>
      <c r="K180" s="2"/>
      <c r="L180" s="2"/>
      <c r="M180" s="24">
        <f t="shared" ref="M180:M184" si="52">(L180/$L$184)</f>
        <v>0</v>
      </c>
    </row>
    <row r="181" spans="1:13" ht="22.5" x14ac:dyDescent="0.2">
      <c r="A181" s="273"/>
      <c r="B181" s="8" t="s">
        <v>120</v>
      </c>
      <c r="C181" s="22">
        <v>500000000</v>
      </c>
      <c r="D181" s="3"/>
      <c r="E181" s="3"/>
      <c r="F181" s="2">
        <f t="shared" ref="F181:F186" si="53">SUM(C181:E181)</f>
        <v>500000000</v>
      </c>
      <c r="H181" s="3" t="s">
        <v>8</v>
      </c>
      <c r="I181" s="4">
        <v>6200000000</v>
      </c>
      <c r="J181" s="2">
        <v>10000000000</v>
      </c>
      <c r="K181" s="2"/>
      <c r="L181" s="2">
        <f t="shared" ref="L181" si="54">SUM(I181:K181)</f>
        <v>16200000000</v>
      </c>
      <c r="M181" s="24">
        <f t="shared" si="52"/>
        <v>0.81</v>
      </c>
    </row>
    <row r="182" spans="1:13" ht="22.5" x14ac:dyDescent="0.2">
      <c r="A182" s="273"/>
      <c r="B182" s="8" t="s">
        <v>121</v>
      </c>
      <c r="C182" s="22">
        <v>500000000</v>
      </c>
      <c r="D182" s="3"/>
      <c r="E182" s="3"/>
      <c r="F182" s="2">
        <f t="shared" si="53"/>
        <v>500000000</v>
      </c>
      <c r="H182" s="3" t="s">
        <v>9</v>
      </c>
      <c r="I182" s="4"/>
      <c r="J182" s="2"/>
      <c r="K182" s="2"/>
      <c r="L182" s="2"/>
      <c r="M182" s="24">
        <f t="shared" si="52"/>
        <v>0</v>
      </c>
    </row>
    <row r="183" spans="1:13" ht="22.5" x14ac:dyDescent="0.2">
      <c r="A183" s="273"/>
      <c r="B183" s="8" t="s">
        <v>122</v>
      </c>
      <c r="C183" s="22">
        <v>500000000</v>
      </c>
      <c r="D183" s="3"/>
      <c r="E183" s="3"/>
      <c r="F183" s="2">
        <f t="shared" si="53"/>
        <v>500000000</v>
      </c>
      <c r="H183" s="3" t="s">
        <v>30</v>
      </c>
      <c r="I183" s="3"/>
      <c r="J183" s="2"/>
      <c r="K183" s="2"/>
      <c r="L183" s="2"/>
      <c r="M183" s="24">
        <f t="shared" si="52"/>
        <v>0</v>
      </c>
    </row>
    <row r="184" spans="1:13" x14ac:dyDescent="0.2">
      <c r="A184" s="273"/>
      <c r="B184" s="9" t="s">
        <v>123</v>
      </c>
      <c r="C184" s="22">
        <v>200000000</v>
      </c>
      <c r="D184" s="3"/>
      <c r="E184" s="3"/>
      <c r="F184" s="2">
        <f t="shared" si="53"/>
        <v>200000000</v>
      </c>
      <c r="H184" s="3" t="s">
        <v>17</v>
      </c>
      <c r="I184" s="4">
        <f>SUM(I179:I183)</f>
        <v>7200000000</v>
      </c>
      <c r="J184" s="4">
        <f t="shared" ref="J184:L184" si="55">SUM(J179:J183)</f>
        <v>12800000000</v>
      </c>
      <c r="K184" s="4"/>
      <c r="L184" s="4">
        <f t="shared" si="55"/>
        <v>20000000000</v>
      </c>
      <c r="M184" s="24">
        <f t="shared" si="52"/>
        <v>1</v>
      </c>
    </row>
    <row r="185" spans="1:13" x14ac:dyDescent="0.2">
      <c r="A185" s="273"/>
      <c r="B185" s="3" t="s">
        <v>124</v>
      </c>
      <c r="C185" s="22">
        <v>4000000000</v>
      </c>
      <c r="D185" s="3"/>
      <c r="E185" s="3"/>
      <c r="F185" s="2">
        <f t="shared" si="53"/>
        <v>4000000000</v>
      </c>
      <c r="L185" s="19"/>
    </row>
    <row r="186" spans="1:13" x14ac:dyDescent="0.2">
      <c r="A186" s="273"/>
      <c r="B186" s="3" t="s">
        <v>125</v>
      </c>
      <c r="C186" s="6">
        <v>0</v>
      </c>
      <c r="D186" s="22">
        <v>12800000000</v>
      </c>
      <c r="E186" s="3"/>
      <c r="F186" s="2">
        <f t="shared" si="53"/>
        <v>12800000000</v>
      </c>
    </row>
    <row r="187" spans="1:13" x14ac:dyDescent="0.2">
      <c r="A187" s="273"/>
      <c r="B187" s="3" t="s">
        <v>17</v>
      </c>
      <c r="C187" s="23">
        <f>SUM(C180:C186)</f>
        <v>7200000000</v>
      </c>
      <c r="D187" s="23">
        <f t="shared" ref="D187" si="56">SUM(D180:D186)</f>
        <v>12800000000</v>
      </c>
      <c r="E187" s="23"/>
      <c r="F187" s="2">
        <f>SUM(C187:E187)</f>
        <v>20000000000</v>
      </c>
    </row>
    <row r="188" spans="1:13" x14ac:dyDescent="0.2">
      <c r="B188" s="10"/>
      <c r="C188" s="11"/>
      <c r="D188" s="11"/>
      <c r="E188" s="11"/>
      <c r="F188" s="11"/>
      <c r="H188" s="7"/>
      <c r="I188" s="19"/>
      <c r="J188" s="19"/>
      <c r="K188" s="19"/>
      <c r="L188" s="19"/>
      <c r="M188" s="42"/>
    </row>
    <row r="189" spans="1:13" x14ac:dyDescent="0.2">
      <c r="B189" s="10"/>
      <c r="C189" s="11"/>
      <c r="D189" s="11"/>
      <c r="E189" s="11"/>
      <c r="F189" s="11"/>
      <c r="H189" s="7"/>
      <c r="I189" s="19"/>
      <c r="J189" s="19"/>
      <c r="K189" s="19"/>
      <c r="L189" s="19"/>
      <c r="M189" s="42"/>
    </row>
    <row r="190" spans="1:13" ht="22.5" customHeight="1" x14ac:dyDescent="0.2">
      <c r="A190" s="273">
        <v>13</v>
      </c>
      <c r="B190" s="252" t="s">
        <v>427</v>
      </c>
      <c r="C190" s="252"/>
      <c r="D190" s="252"/>
      <c r="E190" s="252"/>
      <c r="F190" s="252"/>
      <c r="H190" s="252" t="s">
        <v>47</v>
      </c>
      <c r="I190" s="252"/>
      <c r="J190" s="252"/>
      <c r="K190" s="252"/>
      <c r="L190" s="252"/>
      <c r="M190" s="252"/>
    </row>
    <row r="191" spans="1:13" x14ac:dyDescent="0.2">
      <c r="A191" s="273"/>
      <c r="B191" s="253" t="s">
        <v>18</v>
      </c>
      <c r="C191" s="254" t="s">
        <v>0</v>
      </c>
      <c r="D191" s="254"/>
      <c r="E191" s="254"/>
      <c r="F191" s="253" t="s">
        <v>4</v>
      </c>
      <c r="H191" s="12" t="s">
        <v>5</v>
      </c>
      <c r="I191" s="13" t="s">
        <v>10</v>
      </c>
      <c r="J191" s="13" t="s">
        <v>20</v>
      </c>
      <c r="K191" s="13" t="s">
        <v>21</v>
      </c>
      <c r="L191" s="14" t="s">
        <v>17</v>
      </c>
      <c r="M191" s="15" t="s">
        <v>19</v>
      </c>
    </row>
    <row r="192" spans="1:13" ht="12.75" customHeight="1" x14ac:dyDescent="0.2">
      <c r="A192" s="273"/>
      <c r="B192" s="253"/>
      <c r="C192" s="16" t="s">
        <v>1</v>
      </c>
      <c r="D192" s="16" t="s">
        <v>2</v>
      </c>
      <c r="E192" s="16" t="s">
        <v>3</v>
      </c>
      <c r="F192" s="253"/>
      <c r="H192" s="3" t="s">
        <v>6</v>
      </c>
      <c r="I192" s="4"/>
      <c r="J192" s="3"/>
      <c r="K192" s="3"/>
      <c r="L192" s="4"/>
      <c r="M192" s="5">
        <f t="shared" ref="M192:M197" si="57">(I192/$L$197)</f>
        <v>0</v>
      </c>
    </row>
    <row r="193" spans="1:13" x14ac:dyDescent="0.2">
      <c r="A193" s="273"/>
      <c r="B193" s="1" t="s">
        <v>48</v>
      </c>
      <c r="C193" s="2">
        <v>48000000</v>
      </c>
      <c r="D193" s="3"/>
      <c r="E193" s="3"/>
      <c r="F193" s="2">
        <f>SUM(C193:E193)</f>
        <v>48000000</v>
      </c>
      <c r="H193" s="3" t="s">
        <v>7</v>
      </c>
      <c r="I193" s="3"/>
      <c r="J193" s="3"/>
      <c r="K193" s="3"/>
      <c r="L193" s="4"/>
      <c r="M193" s="5">
        <f t="shared" si="57"/>
        <v>0</v>
      </c>
    </row>
    <row r="194" spans="1:13" ht="22.5" x14ac:dyDescent="0.2">
      <c r="A194" s="273"/>
      <c r="B194" s="8" t="s">
        <v>49</v>
      </c>
      <c r="C194" s="2">
        <v>30000000</v>
      </c>
      <c r="D194" s="3"/>
      <c r="E194" s="3"/>
      <c r="F194" s="2">
        <f t="shared" ref="F194:F200" si="58">SUM(C194:E194)</f>
        <v>30000000</v>
      </c>
      <c r="H194" s="3" t="s">
        <v>8</v>
      </c>
      <c r="I194" s="3"/>
      <c r="J194" s="3"/>
      <c r="K194" s="3"/>
      <c r="L194" s="4"/>
      <c r="M194" s="5">
        <f t="shared" si="57"/>
        <v>0</v>
      </c>
    </row>
    <row r="195" spans="1:13" ht="22.5" x14ac:dyDescent="0.2">
      <c r="A195" s="273"/>
      <c r="B195" s="8" t="s">
        <v>50</v>
      </c>
      <c r="C195" s="2">
        <v>48000000</v>
      </c>
      <c r="D195" s="3"/>
      <c r="E195" s="3"/>
      <c r="F195" s="2">
        <f t="shared" si="58"/>
        <v>48000000</v>
      </c>
      <c r="H195" s="3" t="s">
        <v>9</v>
      </c>
      <c r="I195" s="4">
        <v>300000000</v>
      </c>
      <c r="J195" s="3"/>
      <c r="K195" s="3"/>
      <c r="L195" s="4">
        <f>SUM(I195:K195)</f>
        <v>300000000</v>
      </c>
      <c r="M195" s="5">
        <f t="shared" si="57"/>
        <v>1</v>
      </c>
    </row>
    <row r="196" spans="1:13" x14ac:dyDescent="0.2">
      <c r="A196" s="273"/>
      <c r="B196" s="1" t="s">
        <v>51</v>
      </c>
      <c r="C196" s="2">
        <v>69060000</v>
      </c>
      <c r="D196" s="3"/>
      <c r="E196" s="3"/>
      <c r="F196" s="2">
        <f t="shared" si="58"/>
        <v>69060000</v>
      </c>
      <c r="H196" s="3" t="s">
        <v>30</v>
      </c>
      <c r="I196" s="3"/>
      <c r="J196" s="3"/>
      <c r="K196" s="3"/>
      <c r="L196" s="4"/>
      <c r="M196" s="5">
        <f t="shared" si="57"/>
        <v>0</v>
      </c>
    </row>
    <row r="197" spans="1:13" x14ac:dyDescent="0.2">
      <c r="A197" s="273"/>
      <c r="B197" s="3" t="s">
        <v>52</v>
      </c>
      <c r="C197" s="2">
        <v>36000000</v>
      </c>
      <c r="D197" s="3"/>
      <c r="E197" s="3"/>
      <c r="F197" s="2">
        <f t="shared" si="58"/>
        <v>36000000</v>
      </c>
      <c r="H197" s="3" t="s">
        <v>17</v>
      </c>
      <c r="I197" s="4">
        <f>SUM(I192:I196)</f>
        <v>300000000</v>
      </c>
      <c r="J197" s="4"/>
      <c r="K197" s="4"/>
      <c r="L197" s="4">
        <f>SUM(I197:K197)</f>
        <v>300000000</v>
      </c>
      <c r="M197" s="5">
        <f t="shared" si="57"/>
        <v>1</v>
      </c>
    </row>
    <row r="198" spans="1:13" x14ac:dyDescent="0.2">
      <c r="A198" s="273"/>
      <c r="B198" s="3" t="s">
        <v>53</v>
      </c>
      <c r="C198" s="2">
        <v>21060000</v>
      </c>
      <c r="D198" s="3"/>
      <c r="E198" s="3"/>
      <c r="F198" s="2">
        <f t="shared" si="58"/>
        <v>21060000</v>
      </c>
    </row>
    <row r="199" spans="1:13" ht="22.5" x14ac:dyDescent="0.2">
      <c r="A199" s="273"/>
      <c r="B199" s="9" t="s">
        <v>54</v>
      </c>
      <c r="C199" s="2">
        <v>20608000</v>
      </c>
      <c r="D199" s="3"/>
      <c r="E199" s="3"/>
      <c r="F199" s="2">
        <f t="shared" si="58"/>
        <v>20608000</v>
      </c>
      <c r="G199" s="7"/>
      <c r="H199" s="7"/>
    </row>
    <row r="200" spans="1:13" x14ac:dyDescent="0.2">
      <c r="A200" s="273"/>
      <c r="B200" s="3" t="s">
        <v>55</v>
      </c>
      <c r="C200" s="2">
        <v>27272000</v>
      </c>
      <c r="D200" s="3"/>
      <c r="E200" s="3"/>
      <c r="F200" s="2">
        <f t="shared" si="58"/>
        <v>27272000</v>
      </c>
      <c r="G200" s="7"/>
      <c r="H200" s="7"/>
    </row>
    <row r="201" spans="1:13" x14ac:dyDescent="0.2">
      <c r="A201" s="273"/>
      <c r="B201" s="3" t="s">
        <v>17</v>
      </c>
      <c r="C201" s="4">
        <f>SUM(C193:C200)</f>
        <v>300000000</v>
      </c>
      <c r="D201" s="4"/>
      <c r="E201" s="4"/>
      <c r="F201" s="4">
        <f>SUM(F193:F200)</f>
        <v>300000000</v>
      </c>
      <c r="G201" s="7"/>
      <c r="H201" s="7"/>
    </row>
    <row r="202" spans="1:13" x14ac:dyDescent="0.2">
      <c r="A202" s="28"/>
      <c r="B202" s="7"/>
      <c r="C202" s="19"/>
      <c r="D202" s="19"/>
      <c r="E202" s="19"/>
      <c r="F202" s="19"/>
      <c r="G202" s="7"/>
      <c r="H202" s="7"/>
    </row>
    <row r="203" spans="1:13" x14ac:dyDescent="0.2">
      <c r="A203" s="28"/>
      <c r="B203" s="7"/>
      <c r="C203" s="19"/>
      <c r="D203" s="19"/>
      <c r="E203" s="19"/>
      <c r="F203" s="19"/>
      <c r="G203" s="7"/>
      <c r="H203" s="7"/>
    </row>
    <row r="204" spans="1:13" ht="22.5" customHeight="1" x14ac:dyDescent="0.2">
      <c r="A204" s="273">
        <v>14</v>
      </c>
      <c r="B204" s="252" t="s">
        <v>428</v>
      </c>
      <c r="C204" s="252"/>
      <c r="D204" s="252"/>
      <c r="E204" s="252"/>
      <c r="F204" s="252"/>
      <c r="H204" s="252" t="s">
        <v>33</v>
      </c>
      <c r="I204" s="252"/>
      <c r="J204" s="252"/>
      <c r="K204" s="252"/>
      <c r="L204" s="252"/>
      <c r="M204" s="252"/>
    </row>
    <row r="205" spans="1:13" x14ac:dyDescent="0.2">
      <c r="A205" s="273"/>
      <c r="B205" s="253" t="s">
        <v>18</v>
      </c>
      <c r="C205" s="254" t="s">
        <v>0</v>
      </c>
      <c r="D205" s="254"/>
      <c r="E205" s="254"/>
      <c r="F205" s="253" t="s">
        <v>4</v>
      </c>
      <c r="H205" s="12" t="s">
        <v>5</v>
      </c>
      <c r="I205" s="13" t="s">
        <v>10</v>
      </c>
      <c r="J205" s="13" t="s">
        <v>20</v>
      </c>
      <c r="K205" s="13" t="s">
        <v>21</v>
      </c>
      <c r="L205" s="14" t="s">
        <v>17</v>
      </c>
      <c r="M205" s="15" t="s">
        <v>19</v>
      </c>
    </row>
    <row r="206" spans="1:13" ht="12.75" customHeight="1" x14ac:dyDescent="0.2">
      <c r="A206" s="273"/>
      <c r="B206" s="253"/>
      <c r="C206" s="16" t="s">
        <v>1</v>
      </c>
      <c r="D206" s="16" t="s">
        <v>2</v>
      </c>
      <c r="E206" s="16" t="s">
        <v>3</v>
      </c>
      <c r="F206" s="253"/>
      <c r="H206" s="3" t="s">
        <v>6</v>
      </c>
      <c r="I206" s="4">
        <f>C207+C208</f>
        <v>15000000</v>
      </c>
      <c r="J206" s="3"/>
      <c r="K206" s="3"/>
      <c r="L206" s="4">
        <f>SUM(I206:K206)</f>
        <v>15000000</v>
      </c>
      <c r="M206" s="5">
        <f t="shared" ref="M206:M211" si="59">(I206/$L$211)</f>
        <v>0.06</v>
      </c>
    </row>
    <row r="207" spans="1:13" x14ac:dyDescent="0.2">
      <c r="A207" s="273"/>
      <c r="B207" s="1" t="s">
        <v>34</v>
      </c>
      <c r="C207" s="2">
        <v>5000000</v>
      </c>
      <c r="D207" s="3"/>
      <c r="E207" s="3"/>
      <c r="F207" s="4">
        <f>SUM(C207:E207)</f>
        <v>5000000</v>
      </c>
      <c r="H207" s="3" t="s">
        <v>7</v>
      </c>
      <c r="I207" s="3"/>
      <c r="J207" s="3"/>
      <c r="K207" s="3"/>
      <c r="L207" s="4"/>
      <c r="M207" s="5">
        <f t="shared" si="59"/>
        <v>0</v>
      </c>
    </row>
    <row r="208" spans="1:13" x14ac:dyDescent="0.2">
      <c r="A208" s="273"/>
      <c r="B208" s="1" t="s">
        <v>35</v>
      </c>
      <c r="C208" s="2">
        <v>10000000</v>
      </c>
      <c r="D208" s="3"/>
      <c r="E208" s="3"/>
      <c r="F208" s="4">
        <f t="shared" ref="F208:F210" si="60">SUM(C208:E208)</f>
        <v>10000000</v>
      </c>
      <c r="H208" s="3" t="s">
        <v>8</v>
      </c>
      <c r="I208" s="4">
        <f>C209+C210</f>
        <v>235000000</v>
      </c>
      <c r="J208" s="3"/>
      <c r="K208" s="3"/>
      <c r="L208" s="4">
        <f t="shared" ref="L208" si="61">SUM(I208:K208)</f>
        <v>235000000</v>
      </c>
      <c r="M208" s="5">
        <f t="shared" si="59"/>
        <v>0.94</v>
      </c>
    </row>
    <row r="209" spans="1:13" x14ac:dyDescent="0.2">
      <c r="A209" s="273"/>
      <c r="B209" s="1" t="s">
        <v>36</v>
      </c>
      <c r="C209" s="2">
        <v>230000000</v>
      </c>
      <c r="D209" s="3"/>
      <c r="E209" s="3"/>
      <c r="F209" s="4">
        <f t="shared" si="60"/>
        <v>230000000</v>
      </c>
      <c r="H209" s="3" t="s">
        <v>9</v>
      </c>
      <c r="I209" s="3"/>
      <c r="J209" s="3"/>
      <c r="K209" s="3"/>
      <c r="L209" s="4"/>
      <c r="M209" s="5">
        <f t="shared" si="59"/>
        <v>0</v>
      </c>
    </row>
    <row r="210" spans="1:13" x14ac:dyDescent="0.2">
      <c r="A210" s="273"/>
      <c r="B210" s="1" t="s">
        <v>37</v>
      </c>
      <c r="C210" s="2">
        <v>5000000</v>
      </c>
      <c r="D210" s="3"/>
      <c r="E210" s="3"/>
      <c r="F210" s="4">
        <f t="shared" si="60"/>
        <v>5000000</v>
      </c>
      <c r="H210" s="3" t="s">
        <v>30</v>
      </c>
      <c r="I210" s="3"/>
      <c r="J210" s="3"/>
      <c r="K210" s="3"/>
      <c r="L210" s="4"/>
      <c r="M210" s="5">
        <f t="shared" si="59"/>
        <v>0</v>
      </c>
    </row>
    <row r="211" spans="1:13" x14ac:dyDescent="0.2">
      <c r="A211" s="273"/>
      <c r="B211" s="3" t="s">
        <v>17</v>
      </c>
      <c r="C211" s="4">
        <f>SUM(C207:C210)</f>
        <v>250000000</v>
      </c>
      <c r="D211" s="4"/>
      <c r="E211" s="4"/>
      <c r="F211" s="4">
        <f t="shared" ref="F211" si="62">SUM(F207:F210)</f>
        <v>250000000</v>
      </c>
      <c r="H211" s="3" t="s">
        <v>17</v>
      </c>
      <c r="I211" s="4">
        <f>SUM(I206:I210)</f>
        <v>250000000</v>
      </c>
      <c r="J211" s="4"/>
      <c r="K211" s="4"/>
      <c r="L211" s="4">
        <f>SUM(I211:K211)</f>
        <v>250000000</v>
      </c>
      <c r="M211" s="5">
        <f t="shared" si="59"/>
        <v>1</v>
      </c>
    </row>
    <row r="213" spans="1:13" x14ac:dyDescent="0.2">
      <c r="A213" s="28"/>
      <c r="B213" s="7"/>
      <c r="C213" s="19"/>
      <c r="D213" s="19"/>
      <c r="E213" s="19"/>
      <c r="F213" s="19"/>
      <c r="G213" s="7"/>
      <c r="H213" s="7"/>
    </row>
    <row r="214" spans="1:13" x14ac:dyDescent="0.2">
      <c r="A214" s="27"/>
    </row>
    <row r="215" spans="1:13" ht="22.5" customHeight="1" x14ac:dyDescent="0.2">
      <c r="A215" s="273">
        <v>15</v>
      </c>
      <c r="B215" s="252" t="s">
        <v>419</v>
      </c>
      <c r="C215" s="252"/>
      <c r="D215" s="252"/>
      <c r="E215" s="252"/>
      <c r="F215" s="252"/>
      <c r="H215" s="252" t="s">
        <v>62</v>
      </c>
      <c r="I215" s="252"/>
      <c r="J215" s="252"/>
      <c r="K215" s="252"/>
      <c r="L215" s="252"/>
      <c r="M215" s="252"/>
    </row>
    <row r="216" spans="1:13" x14ac:dyDescent="0.2">
      <c r="A216" s="273"/>
      <c r="B216" s="253" t="s">
        <v>18</v>
      </c>
      <c r="C216" s="254" t="s">
        <v>0</v>
      </c>
      <c r="D216" s="254"/>
      <c r="E216" s="254"/>
      <c r="F216" s="253" t="s">
        <v>4</v>
      </c>
      <c r="H216" s="12" t="s">
        <v>5</v>
      </c>
      <c r="I216" s="13" t="s">
        <v>10</v>
      </c>
      <c r="J216" s="13" t="s">
        <v>20</v>
      </c>
      <c r="K216" s="13" t="s">
        <v>21</v>
      </c>
      <c r="L216" s="14" t="s">
        <v>17</v>
      </c>
      <c r="M216" s="15" t="s">
        <v>19</v>
      </c>
    </row>
    <row r="217" spans="1:13" ht="12.75" customHeight="1" x14ac:dyDescent="0.2">
      <c r="A217" s="273"/>
      <c r="B217" s="253"/>
      <c r="C217" s="16" t="s">
        <v>1</v>
      </c>
      <c r="D217" s="16" t="s">
        <v>2</v>
      </c>
      <c r="E217" s="16" t="s">
        <v>3</v>
      </c>
      <c r="F217" s="253"/>
      <c r="H217" s="3" t="s">
        <v>6</v>
      </c>
      <c r="I217" s="4"/>
      <c r="J217" s="3"/>
      <c r="K217" s="3"/>
      <c r="L217" s="4"/>
      <c r="M217" s="5">
        <f t="shared" ref="M217:M222" si="63">(I217/$L$222)</f>
        <v>0</v>
      </c>
    </row>
    <row r="218" spans="1:13" x14ac:dyDescent="0.2">
      <c r="A218" s="273"/>
      <c r="B218" s="1" t="s">
        <v>63</v>
      </c>
      <c r="C218" s="2">
        <v>20000000</v>
      </c>
      <c r="D218" s="3"/>
      <c r="E218" s="3"/>
      <c r="F218" s="2">
        <f>SUM(C218:E218)</f>
        <v>20000000</v>
      </c>
      <c r="H218" s="3" t="s">
        <v>7</v>
      </c>
      <c r="I218" s="3"/>
      <c r="J218" s="3"/>
      <c r="K218" s="3"/>
      <c r="L218" s="4"/>
      <c r="M218" s="5">
        <f t="shared" si="63"/>
        <v>0</v>
      </c>
    </row>
    <row r="219" spans="1:13" ht="22.5" x14ac:dyDescent="0.2">
      <c r="A219" s="273"/>
      <c r="B219" s="8" t="s">
        <v>64</v>
      </c>
      <c r="C219" s="2">
        <v>28000000</v>
      </c>
      <c r="D219" s="3"/>
      <c r="E219" s="3"/>
      <c r="F219" s="2">
        <f t="shared" ref="F219:F228" si="64">SUM(C219:E219)</f>
        <v>28000000</v>
      </c>
      <c r="H219" s="3" t="s">
        <v>8</v>
      </c>
      <c r="I219" s="3"/>
      <c r="J219" s="3"/>
      <c r="K219" s="3"/>
      <c r="L219" s="4"/>
      <c r="M219" s="5">
        <f t="shared" si="63"/>
        <v>0</v>
      </c>
    </row>
    <row r="220" spans="1:13" ht="22.5" x14ac:dyDescent="0.2">
      <c r="A220" s="273"/>
      <c r="B220" s="8" t="s">
        <v>65</v>
      </c>
      <c r="C220" s="2">
        <v>36000000</v>
      </c>
      <c r="D220" s="3"/>
      <c r="E220" s="3"/>
      <c r="F220" s="2">
        <f t="shared" si="64"/>
        <v>36000000</v>
      </c>
      <c r="H220" s="3" t="s">
        <v>9</v>
      </c>
      <c r="I220" s="4">
        <v>200000000</v>
      </c>
      <c r="J220" s="3"/>
      <c r="K220" s="3"/>
      <c r="L220" s="4">
        <f>SUM(I220:K220)</f>
        <v>200000000</v>
      </c>
      <c r="M220" s="5">
        <f t="shared" si="63"/>
        <v>1</v>
      </c>
    </row>
    <row r="221" spans="1:13" x14ac:dyDescent="0.2">
      <c r="A221" s="273"/>
      <c r="B221" s="1" t="s">
        <v>66</v>
      </c>
      <c r="C221" s="2">
        <v>28800000</v>
      </c>
      <c r="D221" s="3"/>
      <c r="E221" s="3"/>
      <c r="F221" s="2">
        <f t="shared" si="64"/>
        <v>28800000</v>
      </c>
      <c r="H221" s="3" t="s">
        <v>30</v>
      </c>
      <c r="I221" s="3"/>
      <c r="J221" s="3"/>
      <c r="K221" s="3"/>
      <c r="L221" s="4"/>
      <c r="M221" s="5">
        <f t="shared" si="63"/>
        <v>0</v>
      </c>
    </row>
    <row r="222" spans="1:13" x14ac:dyDescent="0.2">
      <c r="A222" s="273"/>
      <c r="B222" s="3" t="s">
        <v>52</v>
      </c>
      <c r="C222" s="2">
        <v>28800000</v>
      </c>
      <c r="D222" s="3"/>
      <c r="E222" s="3"/>
      <c r="F222" s="2">
        <f t="shared" si="64"/>
        <v>28800000</v>
      </c>
      <c r="H222" s="3" t="s">
        <v>17</v>
      </c>
      <c r="I222" s="4">
        <f>SUM(I217:I221)</f>
        <v>200000000</v>
      </c>
      <c r="J222" s="4"/>
      <c r="K222" s="4"/>
      <c r="L222" s="4">
        <f>SUM(I222:K222)</f>
        <v>200000000</v>
      </c>
      <c r="M222" s="5">
        <f t="shared" si="63"/>
        <v>1</v>
      </c>
    </row>
    <row r="223" spans="1:13" x14ac:dyDescent="0.2">
      <c r="A223" s="273"/>
      <c r="B223" s="3" t="s">
        <v>53</v>
      </c>
      <c r="C223" s="2">
        <v>15000000</v>
      </c>
      <c r="D223" s="3"/>
      <c r="E223" s="3"/>
      <c r="F223" s="2">
        <f t="shared" si="64"/>
        <v>15000000</v>
      </c>
    </row>
    <row r="224" spans="1:13" ht="23.25" customHeight="1" x14ac:dyDescent="0.2">
      <c r="A224" s="273"/>
      <c r="B224" s="9" t="s">
        <v>67</v>
      </c>
      <c r="C224" s="2">
        <v>10820000</v>
      </c>
      <c r="D224" s="3"/>
      <c r="E224" s="3"/>
      <c r="F224" s="2">
        <f t="shared" si="64"/>
        <v>10820000</v>
      </c>
      <c r="G224" s="7"/>
      <c r="H224" s="7"/>
    </row>
    <row r="225" spans="1:13" ht="22.5" x14ac:dyDescent="0.2">
      <c r="A225" s="273"/>
      <c r="B225" s="9" t="s">
        <v>68</v>
      </c>
      <c r="C225" s="2">
        <v>7200000</v>
      </c>
      <c r="D225" s="3"/>
      <c r="E225" s="3"/>
      <c r="F225" s="2">
        <f t="shared" si="64"/>
        <v>7200000</v>
      </c>
      <c r="G225" s="7"/>
      <c r="H225" s="7"/>
    </row>
    <row r="226" spans="1:13" x14ac:dyDescent="0.2">
      <c r="A226" s="273"/>
      <c r="B226" s="3" t="s">
        <v>69</v>
      </c>
      <c r="C226" s="2">
        <v>3599000</v>
      </c>
      <c r="D226" s="3"/>
      <c r="E226" s="3"/>
      <c r="F226" s="3">
        <f t="shared" si="64"/>
        <v>3599000</v>
      </c>
      <c r="G226" s="7"/>
      <c r="H226" s="7"/>
    </row>
    <row r="227" spans="1:13" x14ac:dyDescent="0.2">
      <c r="A227" s="273"/>
      <c r="B227" s="3" t="s">
        <v>70</v>
      </c>
      <c r="C227" s="4">
        <v>3600000</v>
      </c>
      <c r="D227" s="4"/>
      <c r="E227" s="4"/>
      <c r="F227" s="4">
        <f t="shared" si="64"/>
        <v>3600000</v>
      </c>
      <c r="G227" s="7"/>
      <c r="H227" s="7"/>
    </row>
    <row r="228" spans="1:13" x14ac:dyDescent="0.2">
      <c r="A228" s="273"/>
      <c r="B228" s="3" t="s">
        <v>71</v>
      </c>
      <c r="C228" s="4">
        <v>18181000</v>
      </c>
      <c r="D228" s="4"/>
      <c r="E228" s="4"/>
      <c r="F228" s="4">
        <f t="shared" si="64"/>
        <v>18181000</v>
      </c>
      <c r="G228" s="7"/>
      <c r="H228" s="7"/>
    </row>
    <row r="229" spans="1:13" x14ac:dyDescent="0.2">
      <c r="A229" s="273"/>
      <c r="B229" s="3" t="s">
        <v>17</v>
      </c>
      <c r="C229" s="4">
        <f>SUM(C218:C228)</f>
        <v>200000000</v>
      </c>
      <c r="D229" s="4"/>
      <c r="E229" s="4"/>
      <c r="F229" s="4">
        <f>SUM(F218:F228)</f>
        <v>200000000</v>
      </c>
      <c r="G229" s="7"/>
      <c r="H229" s="7"/>
    </row>
    <row r="230" spans="1:13" x14ac:dyDescent="0.2">
      <c r="A230" s="77"/>
      <c r="B230" s="7"/>
      <c r="C230" s="19"/>
      <c r="D230" s="19"/>
      <c r="E230" s="19"/>
      <c r="F230" s="19"/>
      <c r="G230" s="7"/>
      <c r="H230" s="7"/>
    </row>
    <row r="231" spans="1:13" x14ac:dyDescent="0.2">
      <c r="A231" s="77"/>
      <c r="B231" s="7"/>
      <c r="C231" s="19"/>
      <c r="D231" s="19"/>
      <c r="E231" s="19"/>
      <c r="F231" s="19"/>
      <c r="G231" s="7"/>
      <c r="H231" s="7"/>
    </row>
    <row r="232" spans="1:13" x14ac:dyDescent="0.2">
      <c r="A232" s="77"/>
      <c r="B232" s="127"/>
      <c r="C232" s="41"/>
      <c r="D232" s="41"/>
      <c r="E232" s="41"/>
      <c r="F232" s="41"/>
      <c r="G232" s="128"/>
      <c r="H232" s="249" t="s">
        <v>414</v>
      </c>
      <c r="I232" s="250"/>
      <c r="J232" s="250"/>
      <c r="K232" s="250"/>
      <c r="L232" s="250"/>
      <c r="M232" s="251"/>
    </row>
    <row r="233" spans="1:13" x14ac:dyDescent="0.2">
      <c r="A233" s="145" t="s">
        <v>413</v>
      </c>
      <c r="B233" s="246" t="s">
        <v>414</v>
      </c>
      <c r="C233" s="246"/>
      <c r="D233" s="246"/>
      <c r="E233" s="246"/>
      <c r="F233" s="246"/>
      <c r="G233" s="128"/>
      <c r="H233" s="129" t="s">
        <v>5</v>
      </c>
      <c r="I233" s="130" t="s">
        <v>10</v>
      </c>
      <c r="J233" s="130" t="s">
        <v>20</v>
      </c>
      <c r="K233" s="130" t="s">
        <v>21</v>
      </c>
      <c r="L233" s="131" t="s">
        <v>17</v>
      </c>
      <c r="M233" s="132" t="s">
        <v>19</v>
      </c>
    </row>
    <row r="234" spans="1:13" x14ac:dyDescent="0.2">
      <c r="A234" s="77"/>
      <c r="B234" s="244" t="s">
        <v>181</v>
      </c>
      <c r="C234" s="245" t="s">
        <v>0</v>
      </c>
      <c r="D234" s="245"/>
      <c r="E234" s="245"/>
      <c r="F234" s="244" t="s">
        <v>4</v>
      </c>
      <c r="G234" s="128"/>
      <c r="H234" s="133" t="s">
        <v>6</v>
      </c>
      <c r="I234" s="133"/>
      <c r="J234" s="133"/>
      <c r="K234" s="23">
        <f>E236</f>
        <v>480000000</v>
      </c>
      <c r="L234" s="23">
        <f>SUM(I234:K234)</f>
        <v>480000000</v>
      </c>
      <c r="M234" s="134">
        <f>(K234/$L$239)</f>
        <v>1</v>
      </c>
    </row>
    <row r="235" spans="1:13" x14ac:dyDescent="0.2">
      <c r="A235" s="77"/>
      <c r="B235" s="244"/>
      <c r="C235" s="135" t="s">
        <v>1</v>
      </c>
      <c r="D235" s="135" t="s">
        <v>2</v>
      </c>
      <c r="E235" s="135" t="s">
        <v>3</v>
      </c>
      <c r="F235" s="244"/>
      <c r="G235" s="128"/>
      <c r="H235" s="133" t="s">
        <v>7</v>
      </c>
      <c r="I235" s="133"/>
      <c r="J235" s="133"/>
      <c r="K235" s="133"/>
      <c r="L235" s="133"/>
      <c r="M235" s="134">
        <f>(K235/$L$239)</f>
        <v>0</v>
      </c>
    </row>
    <row r="236" spans="1:13" ht="22.5" x14ac:dyDescent="0.2">
      <c r="A236" s="77"/>
      <c r="B236" s="136" t="s">
        <v>362</v>
      </c>
      <c r="C236" s="22">
        <v>0</v>
      </c>
      <c r="D236" s="133"/>
      <c r="E236" s="23">
        <v>480000000</v>
      </c>
      <c r="F236" s="23">
        <f>SUM(C236:E236)</f>
        <v>480000000</v>
      </c>
      <c r="G236" s="128"/>
      <c r="H236" s="133" t="s">
        <v>8</v>
      </c>
      <c r="I236" s="133"/>
      <c r="J236" s="133"/>
      <c r="K236" s="133"/>
      <c r="L236" s="133"/>
      <c r="M236" s="134">
        <f t="shared" ref="M236:M238" si="65">(K236/$L$239)</f>
        <v>0</v>
      </c>
    </row>
    <row r="237" spans="1:13" x14ac:dyDescent="0.2">
      <c r="A237" s="77"/>
      <c r="B237" s="133" t="s">
        <v>17</v>
      </c>
      <c r="C237" s="22">
        <f>SUM(C236)</f>
        <v>0</v>
      </c>
      <c r="D237" s="22">
        <f t="shared" ref="D237:E237" si="66">SUM(D236)</f>
        <v>0</v>
      </c>
      <c r="E237" s="22">
        <f t="shared" si="66"/>
        <v>480000000</v>
      </c>
      <c r="F237" s="22">
        <f t="shared" ref="F237" si="67">SUM(F236)</f>
        <v>480000000</v>
      </c>
      <c r="G237" s="128"/>
      <c r="H237" s="133" t="s">
        <v>9</v>
      </c>
      <c r="I237" s="133"/>
      <c r="J237" s="133"/>
      <c r="K237" s="133"/>
      <c r="L237" s="133"/>
      <c r="M237" s="134">
        <f t="shared" si="65"/>
        <v>0</v>
      </c>
    </row>
    <row r="238" spans="1:13" x14ac:dyDescent="0.2">
      <c r="A238" s="77"/>
      <c r="B238" s="137"/>
      <c r="C238" s="137"/>
      <c r="D238" s="127"/>
      <c r="E238" s="127"/>
      <c r="F238" s="127"/>
      <c r="G238" s="128"/>
      <c r="H238" s="133" t="s">
        <v>30</v>
      </c>
      <c r="I238" s="133"/>
      <c r="J238" s="133"/>
      <c r="K238" s="133"/>
      <c r="L238" s="133"/>
      <c r="M238" s="134">
        <f t="shared" si="65"/>
        <v>0</v>
      </c>
    </row>
    <row r="239" spans="1:13" x14ac:dyDescent="0.2">
      <c r="A239" s="77"/>
      <c r="B239" s="128"/>
      <c r="C239" s="128"/>
      <c r="D239" s="128"/>
      <c r="E239" s="128"/>
      <c r="F239" s="128"/>
      <c r="G239" s="128"/>
      <c r="H239" s="133" t="s">
        <v>17</v>
      </c>
      <c r="I239" s="23">
        <f>SUM(I234:I238)</f>
        <v>0</v>
      </c>
      <c r="J239" s="23">
        <f t="shared" ref="J239:K239" si="68">SUM(J234:J238)</f>
        <v>0</v>
      </c>
      <c r="K239" s="23">
        <f t="shared" si="68"/>
        <v>480000000</v>
      </c>
      <c r="L239" s="23">
        <f>SUM(L234:L238)</f>
        <v>480000000</v>
      </c>
      <c r="M239" s="134">
        <f>(K239/$L$239)</f>
        <v>1</v>
      </c>
    </row>
    <row r="240" spans="1:13" x14ac:dyDescent="0.2">
      <c r="A240" s="77"/>
      <c r="B240" s="7"/>
      <c r="C240" s="19"/>
      <c r="D240" s="19"/>
      <c r="E240" s="19"/>
      <c r="F240" s="19"/>
      <c r="G240" s="7"/>
      <c r="H240" s="7"/>
    </row>
    <row r="242" spans="1:13" ht="23.25" customHeight="1" x14ac:dyDescent="0.2">
      <c r="A242" s="273">
        <v>16</v>
      </c>
      <c r="B242" s="252" t="s">
        <v>429</v>
      </c>
      <c r="C242" s="252"/>
      <c r="D242" s="252"/>
      <c r="E242" s="252"/>
      <c r="F242" s="252"/>
      <c r="H242" s="252" t="s">
        <v>61</v>
      </c>
      <c r="I242" s="252"/>
      <c r="J242" s="252"/>
      <c r="K242" s="252"/>
      <c r="L242" s="252"/>
      <c r="M242" s="252"/>
    </row>
    <row r="243" spans="1:13" x14ac:dyDescent="0.2">
      <c r="A243" s="273"/>
      <c r="B243" s="253" t="s">
        <v>18</v>
      </c>
      <c r="C243" s="254" t="s">
        <v>0</v>
      </c>
      <c r="D243" s="254"/>
      <c r="E243" s="254"/>
      <c r="F243" s="253" t="s">
        <v>4</v>
      </c>
      <c r="H243" s="12" t="s">
        <v>5</v>
      </c>
      <c r="I243" s="13" t="s">
        <v>10</v>
      </c>
      <c r="J243" s="13" t="s">
        <v>20</v>
      </c>
      <c r="K243" s="13" t="s">
        <v>21</v>
      </c>
      <c r="L243" s="14" t="s">
        <v>17</v>
      </c>
      <c r="M243" s="15" t="s">
        <v>19</v>
      </c>
    </row>
    <row r="244" spans="1:13" x14ac:dyDescent="0.2">
      <c r="A244" s="273"/>
      <c r="B244" s="253"/>
      <c r="C244" s="16" t="s">
        <v>1</v>
      </c>
      <c r="D244" s="16" t="s">
        <v>2</v>
      </c>
      <c r="E244" s="16" t="s">
        <v>3</v>
      </c>
      <c r="F244" s="253"/>
      <c r="H244" s="3" t="s">
        <v>6</v>
      </c>
      <c r="I244" s="4">
        <f>C247+C248+C249</f>
        <v>250000000</v>
      </c>
      <c r="J244" s="3"/>
      <c r="K244" s="3"/>
      <c r="L244" s="4">
        <f>SUM(I244:K244)</f>
        <v>250000000</v>
      </c>
      <c r="M244" s="5">
        <f>(I244/$L$249)</f>
        <v>0.83333333333333337</v>
      </c>
    </row>
    <row r="245" spans="1:13" x14ac:dyDescent="0.2">
      <c r="A245" s="273"/>
      <c r="B245" s="1" t="s">
        <v>56</v>
      </c>
      <c r="C245" s="2">
        <v>20000000</v>
      </c>
      <c r="D245" s="3"/>
      <c r="E245" s="3"/>
      <c r="F245" s="2">
        <f>SUM(C245:E245)</f>
        <v>20000000</v>
      </c>
      <c r="H245" s="3" t="s">
        <v>7</v>
      </c>
      <c r="I245" s="3"/>
      <c r="J245" s="3"/>
      <c r="K245" s="3"/>
      <c r="L245" s="4"/>
      <c r="M245" s="5">
        <f t="shared" ref="M245:M249" si="69">(I245/$L$249)</f>
        <v>0</v>
      </c>
    </row>
    <row r="246" spans="1:13" ht="24.75" customHeight="1" x14ac:dyDescent="0.2">
      <c r="A246" s="273"/>
      <c r="B246" s="8" t="s">
        <v>57</v>
      </c>
      <c r="C246" s="2">
        <v>30000000</v>
      </c>
      <c r="D246" s="3"/>
      <c r="E246" s="3"/>
      <c r="F246" s="2">
        <f t="shared" ref="F246:F249" si="70">SUM(C246:E246)</f>
        <v>30000000</v>
      </c>
      <c r="H246" s="3" t="s">
        <v>8</v>
      </c>
      <c r="I246" s="3"/>
      <c r="J246" s="3"/>
      <c r="K246" s="3"/>
      <c r="L246" s="4"/>
      <c r="M246" s="5">
        <f t="shared" si="69"/>
        <v>0</v>
      </c>
    </row>
    <row r="247" spans="1:13" ht="22.5" x14ac:dyDescent="0.2">
      <c r="A247" s="273"/>
      <c r="B247" s="8" t="s">
        <v>58</v>
      </c>
      <c r="C247" s="2">
        <v>100000000</v>
      </c>
      <c r="D247" s="3"/>
      <c r="E247" s="3"/>
      <c r="F247" s="2">
        <f t="shared" si="70"/>
        <v>100000000</v>
      </c>
      <c r="H247" s="3" t="s">
        <v>9</v>
      </c>
      <c r="I247" s="4">
        <f>C245+C246</f>
        <v>50000000</v>
      </c>
      <c r="J247" s="3"/>
      <c r="K247" s="3"/>
      <c r="L247" s="4">
        <f>SUM(I247:K247)</f>
        <v>50000000</v>
      </c>
      <c r="M247" s="5">
        <f>(I247/$L$249)</f>
        <v>0.16666666666666666</v>
      </c>
    </row>
    <row r="248" spans="1:13" ht="33.75" x14ac:dyDescent="0.2">
      <c r="A248" s="273"/>
      <c r="B248" s="8" t="s">
        <v>59</v>
      </c>
      <c r="C248" s="2">
        <v>110000000</v>
      </c>
      <c r="D248" s="3"/>
      <c r="E248" s="3"/>
      <c r="F248" s="2">
        <f t="shared" si="70"/>
        <v>110000000</v>
      </c>
      <c r="H248" s="3" t="s">
        <v>30</v>
      </c>
      <c r="I248" s="3"/>
      <c r="J248" s="3"/>
      <c r="K248" s="3"/>
      <c r="L248" s="4"/>
      <c r="M248" s="5">
        <f t="shared" si="69"/>
        <v>0</v>
      </c>
    </row>
    <row r="249" spans="1:13" ht="33.75" x14ac:dyDescent="0.2">
      <c r="A249" s="273"/>
      <c r="B249" s="9" t="s">
        <v>60</v>
      </c>
      <c r="C249" s="2">
        <v>40000000</v>
      </c>
      <c r="D249" s="3"/>
      <c r="E249" s="3"/>
      <c r="F249" s="2">
        <f t="shared" si="70"/>
        <v>40000000</v>
      </c>
      <c r="H249" s="3" t="s">
        <v>17</v>
      </c>
      <c r="I249" s="4">
        <f>SUM(I244:I248)</f>
        <v>300000000</v>
      </c>
      <c r="J249" s="4"/>
      <c r="K249" s="4"/>
      <c r="L249" s="4">
        <f>SUM(I249:K249)</f>
        <v>300000000</v>
      </c>
      <c r="M249" s="5">
        <f t="shared" si="69"/>
        <v>1</v>
      </c>
    </row>
    <row r="250" spans="1:13" x14ac:dyDescent="0.2">
      <c r="A250" s="273"/>
      <c r="B250" s="3" t="s">
        <v>17</v>
      </c>
      <c r="C250" s="4">
        <f>SUM(C245:C249)</f>
        <v>300000000</v>
      </c>
      <c r="D250" s="4"/>
      <c r="E250" s="4"/>
      <c r="F250" s="2">
        <f>SUM(C250:E250)</f>
        <v>300000000</v>
      </c>
    </row>
    <row r="253" spans="1:13" ht="22.5" customHeight="1" x14ac:dyDescent="0.2">
      <c r="A253" s="247" t="s">
        <v>465</v>
      </c>
      <c r="B253" s="242" t="s">
        <v>454</v>
      </c>
      <c r="C253" s="242"/>
      <c r="D253" s="242"/>
      <c r="E253" s="242"/>
      <c r="F253" s="242"/>
      <c r="G253" s="128"/>
      <c r="H253" s="243" t="s">
        <v>178</v>
      </c>
      <c r="I253" s="243"/>
      <c r="J253" s="243"/>
      <c r="K253" s="243"/>
      <c r="L253" s="243"/>
      <c r="M253" s="243"/>
    </row>
    <row r="254" spans="1:13" x14ac:dyDescent="0.2">
      <c r="A254" s="247"/>
      <c r="B254" s="244" t="s">
        <v>18</v>
      </c>
      <c r="C254" s="245" t="s">
        <v>0</v>
      </c>
      <c r="D254" s="245"/>
      <c r="E254" s="245"/>
      <c r="F254" s="244" t="s">
        <v>4</v>
      </c>
      <c r="G254" s="128"/>
      <c r="H254" s="129" t="s">
        <v>5</v>
      </c>
      <c r="I254" s="130" t="s">
        <v>10</v>
      </c>
      <c r="J254" s="130" t="s">
        <v>20</v>
      </c>
      <c r="K254" s="130" t="s">
        <v>21</v>
      </c>
      <c r="L254" s="131" t="s">
        <v>17</v>
      </c>
      <c r="M254" s="132" t="s">
        <v>19</v>
      </c>
    </row>
    <row r="255" spans="1:13" x14ac:dyDescent="0.2">
      <c r="A255" s="247"/>
      <c r="B255" s="244"/>
      <c r="C255" s="135" t="s">
        <v>1</v>
      </c>
      <c r="D255" s="135" t="s">
        <v>2</v>
      </c>
      <c r="E255" s="135" t="s">
        <v>3</v>
      </c>
      <c r="F255" s="244"/>
      <c r="G255" s="128"/>
      <c r="H255" s="133" t="s">
        <v>6</v>
      </c>
      <c r="I255" s="23">
        <f>SUM(C256:C263)</f>
        <v>2940910000</v>
      </c>
      <c r="J255" s="133"/>
      <c r="K255" s="23">
        <f>E264</f>
        <v>1600000000</v>
      </c>
      <c r="L255" s="23">
        <f>SUM(I255:K255)</f>
        <v>4540910000</v>
      </c>
      <c r="M255" s="134">
        <f>(L255/$L$260)</f>
        <v>1</v>
      </c>
    </row>
    <row r="256" spans="1:13" ht="24" x14ac:dyDescent="0.2">
      <c r="A256" s="247"/>
      <c r="B256" s="152" t="s">
        <v>372</v>
      </c>
      <c r="C256" s="34">
        <v>468000000</v>
      </c>
      <c r="D256" s="150"/>
      <c r="E256" s="150"/>
      <c r="F256" s="22">
        <f>SUM(C256:E256)</f>
        <v>468000000</v>
      </c>
      <c r="G256" s="128"/>
      <c r="H256" s="133" t="s">
        <v>7</v>
      </c>
      <c r="I256" s="133"/>
      <c r="J256" s="133"/>
      <c r="K256" s="133"/>
      <c r="L256" s="23"/>
      <c r="M256" s="134">
        <f t="shared" ref="M256:M260" si="71">(L256/$L$260)</f>
        <v>0</v>
      </c>
    </row>
    <row r="257" spans="1:13" ht="12" x14ac:dyDescent="0.2">
      <c r="A257" s="247"/>
      <c r="B257" s="152" t="s">
        <v>373</v>
      </c>
      <c r="C257" s="34">
        <v>350100000</v>
      </c>
      <c r="D257" s="150"/>
      <c r="E257" s="150"/>
      <c r="F257" s="22">
        <f t="shared" ref="F257:F264" si="72">SUM(C257:E257)</f>
        <v>350100000</v>
      </c>
      <c r="G257" s="128"/>
      <c r="H257" s="133" t="s">
        <v>8</v>
      </c>
      <c r="I257" s="133"/>
      <c r="J257" s="133"/>
      <c r="K257" s="133"/>
      <c r="L257" s="23"/>
      <c r="M257" s="134">
        <f t="shared" si="71"/>
        <v>0</v>
      </c>
    </row>
    <row r="258" spans="1:13" x14ac:dyDescent="0.2">
      <c r="A258" s="247"/>
      <c r="B258" s="153" t="s">
        <v>374</v>
      </c>
      <c r="C258" s="34">
        <v>210000000</v>
      </c>
      <c r="D258" s="150"/>
      <c r="E258" s="150"/>
      <c r="F258" s="22">
        <f t="shared" si="72"/>
        <v>210000000</v>
      </c>
      <c r="G258" s="128"/>
      <c r="H258" s="133" t="s">
        <v>9</v>
      </c>
      <c r="I258" s="23"/>
      <c r="J258" s="133"/>
      <c r="K258" s="133"/>
      <c r="L258" s="23">
        <f>SUM(I258:K258)</f>
        <v>0</v>
      </c>
      <c r="M258" s="134">
        <f t="shared" si="71"/>
        <v>0</v>
      </c>
    </row>
    <row r="259" spans="1:13" ht="12" x14ac:dyDescent="0.2">
      <c r="A259" s="247"/>
      <c r="B259" s="154" t="s">
        <v>375</v>
      </c>
      <c r="C259" s="34">
        <v>25000000</v>
      </c>
      <c r="D259" s="150"/>
      <c r="E259" s="150"/>
      <c r="F259" s="22">
        <f t="shared" si="72"/>
        <v>25000000</v>
      </c>
      <c r="G259" s="128"/>
      <c r="H259" s="133" t="s">
        <v>30</v>
      </c>
      <c r="I259" s="133"/>
      <c r="J259" s="133"/>
      <c r="K259" s="133"/>
      <c r="L259" s="23"/>
      <c r="M259" s="134">
        <f t="shared" si="71"/>
        <v>0</v>
      </c>
    </row>
    <row r="260" spans="1:13" ht="36" x14ac:dyDescent="0.2">
      <c r="A260" s="247"/>
      <c r="B260" s="152" t="s">
        <v>376</v>
      </c>
      <c r="C260" s="34">
        <v>412810000</v>
      </c>
      <c r="D260" s="150"/>
      <c r="E260" s="150"/>
      <c r="F260" s="22">
        <f t="shared" si="72"/>
        <v>412810000</v>
      </c>
      <c r="G260" s="128"/>
      <c r="H260" s="133" t="s">
        <v>17</v>
      </c>
      <c r="I260" s="23">
        <f>SUM(I255:I259)</f>
        <v>2940910000</v>
      </c>
      <c r="J260" s="23">
        <f t="shared" ref="J260:L260" si="73">SUM(J255:J259)</f>
        <v>0</v>
      </c>
      <c r="K260" s="23">
        <f t="shared" si="73"/>
        <v>1600000000</v>
      </c>
      <c r="L260" s="23">
        <f t="shared" si="73"/>
        <v>4540910000</v>
      </c>
      <c r="M260" s="134">
        <f t="shared" si="71"/>
        <v>1</v>
      </c>
    </row>
    <row r="261" spans="1:13" ht="24" x14ac:dyDescent="0.2">
      <c r="A261" s="247"/>
      <c r="B261" s="152" t="s">
        <v>377</v>
      </c>
      <c r="C261" s="34">
        <v>675000000</v>
      </c>
      <c r="D261" s="150"/>
      <c r="E261" s="150"/>
      <c r="F261" s="22">
        <f t="shared" si="72"/>
        <v>675000000</v>
      </c>
      <c r="G261" s="128"/>
      <c r="H261" s="127"/>
      <c r="I261" s="41"/>
      <c r="J261" s="41"/>
      <c r="K261" s="41"/>
      <c r="L261" s="41"/>
      <c r="M261" s="157"/>
    </row>
    <row r="262" spans="1:13" ht="36" x14ac:dyDescent="0.2">
      <c r="A262" s="247"/>
      <c r="B262" s="152" t="s">
        <v>378</v>
      </c>
      <c r="C262" s="37">
        <v>500000000</v>
      </c>
      <c r="D262" s="37"/>
      <c r="E262" s="37"/>
      <c r="F262" s="22">
        <f t="shared" si="72"/>
        <v>500000000</v>
      </c>
      <c r="G262" s="128"/>
      <c r="H262" s="127"/>
      <c r="I262" s="41"/>
      <c r="J262" s="41"/>
      <c r="K262" s="41"/>
      <c r="L262" s="41"/>
      <c r="M262" s="157"/>
    </row>
    <row r="263" spans="1:13" ht="36" x14ac:dyDescent="0.2">
      <c r="A263" s="247"/>
      <c r="B263" s="152" t="s">
        <v>378</v>
      </c>
      <c r="C263" s="37">
        <v>300000000</v>
      </c>
      <c r="D263" s="37"/>
      <c r="E263" s="37"/>
      <c r="F263" s="22">
        <f t="shared" si="72"/>
        <v>300000000</v>
      </c>
      <c r="G263" s="128"/>
      <c r="H263" s="127"/>
      <c r="I263" s="41"/>
      <c r="J263" s="41"/>
      <c r="K263" s="41"/>
      <c r="L263" s="41"/>
      <c r="M263" s="157"/>
    </row>
    <row r="264" spans="1:13" ht="24" x14ac:dyDescent="0.2">
      <c r="A264" s="247"/>
      <c r="B264" s="152" t="s">
        <v>379</v>
      </c>
      <c r="C264" s="150">
        <v>0</v>
      </c>
      <c r="D264" s="37"/>
      <c r="E264" s="37">
        <v>1600000000</v>
      </c>
      <c r="F264" s="22">
        <f t="shared" si="72"/>
        <v>1600000000</v>
      </c>
      <c r="G264" s="128"/>
      <c r="H264" s="128"/>
      <c r="I264" s="128"/>
      <c r="J264" s="128"/>
      <c r="K264" s="128"/>
      <c r="L264" s="128"/>
      <c r="M264" s="128"/>
    </row>
    <row r="265" spans="1:13" x14ac:dyDescent="0.2">
      <c r="A265" s="51"/>
      <c r="B265" s="133" t="s">
        <v>17</v>
      </c>
      <c r="C265" s="23">
        <f>SUM(C256:C264)</f>
        <v>2940910000</v>
      </c>
      <c r="D265" s="23">
        <f t="shared" ref="D265:E265" si="74">SUM(D256:D264)</f>
        <v>0</v>
      </c>
      <c r="E265" s="23">
        <f t="shared" si="74"/>
        <v>1600000000</v>
      </c>
      <c r="F265" s="22">
        <f>SUM(C265:E265)</f>
        <v>4540910000</v>
      </c>
      <c r="G265" s="128"/>
      <c r="H265" s="128"/>
      <c r="I265" s="128"/>
      <c r="J265" s="128"/>
      <c r="K265" s="128"/>
      <c r="L265" s="128"/>
      <c r="M265" s="128"/>
    </row>
    <row r="266" spans="1:13" x14ac:dyDescent="0.2">
      <c r="A266" s="51"/>
      <c r="B266" s="127"/>
      <c r="C266" s="41"/>
      <c r="D266" s="41"/>
      <c r="E266" s="41"/>
      <c r="F266" s="158"/>
      <c r="G266" s="128"/>
      <c r="H266" s="128"/>
      <c r="I266" s="128"/>
      <c r="J266" s="128"/>
      <c r="K266" s="128"/>
      <c r="L266" s="128"/>
      <c r="M266" s="128"/>
    </row>
    <row r="267" spans="1:13" x14ac:dyDescent="0.2">
      <c r="A267" s="51"/>
      <c r="B267" s="127"/>
      <c r="C267" s="41"/>
      <c r="D267" s="41"/>
      <c r="E267" s="41"/>
      <c r="F267" s="158"/>
      <c r="G267" s="128"/>
      <c r="H267" s="128"/>
      <c r="I267" s="128"/>
      <c r="J267" s="128"/>
      <c r="K267" s="128"/>
      <c r="L267" s="128"/>
      <c r="M267" s="128"/>
    </row>
    <row r="268" spans="1:13" ht="22.5" customHeight="1" x14ac:dyDescent="0.2">
      <c r="A268" s="248" t="s">
        <v>466</v>
      </c>
      <c r="B268" s="242" t="s">
        <v>455</v>
      </c>
      <c r="C268" s="242"/>
      <c r="D268" s="242"/>
      <c r="E268" s="242"/>
      <c r="F268" s="242"/>
      <c r="G268" s="149"/>
      <c r="H268" s="242" t="s">
        <v>179</v>
      </c>
      <c r="I268" s="242"/>
      <c r="J268" s="242"/>
      <c r="K268" s="242"/>
      <c r="L268" s="242"/>
      <c r="M268" s="242"/>
    </row>
    <row r="269" spans="1:13" x14ac:dyDescent="0.2">
      <c r="A269" s="248"/>
      <c r="B269" s="244" t="s">
        <v>18</v>
      </c>
      <c r="C269" s="245" t="s">
        <v>0</v>
      </c>
      <c r="D269" s="245"/>
      <c r="E269" s="245"/>
      <c r="F269" s="244" t="s">
        <v>4</v>
      </c>
      <c r="G269" s="149"/>
      <c r="H269" s="129" t="s">
        <v>5</v>
      </c>
      <c r="I269" s="130" t="s">
        <v>10</v>
      </c>
      <c r="J269" s="130" t="s">
        <v>20</v>
      </c>
      <c r="K269" s="130" t="s">
        <v>21</v>
      </c>
      <c r="L269" s="131" t="s">
        <v>17</v>
      </c>
      <c r="M269" s="132" t="s">
        <v>19</v>
      </c>
    </row>
    <row r="270" spans="1:13" x14ac:dyDescent="0.2">
      <c r="A270" s="248"/>
      <c r="B270" s="244"/>
      <c r="C270" s="135" t="s">
        <v>1</v>
      </c>
      <c r="D270" s="135" t="s">
        <v>2</v>
      </c>
      <c r="E270" s="135" t="s">
        <v>3</v>
      </c>
      <c r="F270" s="244"/>
      <c r="G270" s="149"/>
      <c r="H270" s="150" t="s">
        <v>6</v>
      </c>
      <c r="I270" s="37">
        <f>C278</f>
        <v>703000000</v>
      </c>
      <c r="J270" s="150"/>
      <c r="K270" s="37">
        <f>E278</f>
        <v>97000000</v>
      </c>
      <c r="L270" s="37">
        <f>SUM(I270:K270)</f>
        <v>800000000</v>
      </c>
      <c r="M270" s="151">
        <f>(L270/$L$275)</f>
        <v>1</v>
      </c>
    </row>
    <row r="271" spans="1:13" ht="25.5" x14ac:dyDescent="0.2">
      <c r="A271" s="248"/>
      <c r="B271" s="159" t="s">
        <v>380</v>
      </c>
      <c r="C271" s="34">
        <v>288000000</v>
      </c>
      <c r="D271" s="150"/>
      <c r="E271" s="150"/>
      <c r="F271" s="34">
        <f>SUM(C271:E271)</f>
        <v>288000000</v>
      </c>
      <c r="G271" s="149"/>
      <c r="H271" s="150" t="s">
        <v>7</v>
      </c>
      <c r="I271" s="150"/>
      <c r="J271" s="150"/>
      <c r="K271" s="150"/>
      <c r="L271" s="37"/>
      <c r="M271" s="151">
        <f t="shared" ref="M271:M275" si="75">(L271/$L$275)</f>
        <v>0</v>
      </c>
    </row>
    <row r="272" spans="1:13" ht="25.5" x14ac:dyDescent="0.2">
      <c r="A272" s="248"/>
      <c r="B272" s="159" t="s">
        <v>381</v>
      </c>
      <c r="C272" s="34">
        <v>250000000</v>
      </c>
      <c r="D272" s="150"/>
      <c r="E272" s="150"/>
      <c r="F272" s="34">
        <f t="shared" ref="F272:F278" si="76">SUM(C272:E272)</f>
        <v>250000000</v>
      </c>
      <c r="G272" s="149"/>
      <c r="H272" s="150" t="s">
        <v>8</v>
      </c>
      <c r="I272" s="150"/>
      <c r="J272" s="150"/>
      <c r="K272" s="150"/>
      <c r="L272" s="37"/>
      <c r="M272" s="151">
        <f t="shared" si="75"/>
        <v>0</v>
      </c>
    </row>
    <row r="273" spans="1:13" ht="25.5" x14ac:dyDescent="0.2">
      <c r="A273" s="248"/>
      <c r="B273" s="159" t="s">
        <v>382</v>
      </c>
      <c r="C273" s="34">
        <v>50000000</v>
      </c>
      <c r="D273" s="150"/>
      <c r="E273" s="150"/>
      <c r="F273" s="34">
        <f t="shared" si="76"/>
        <v>50000000</v>
      </c>
      <c r="G273" s="149"/>
      <c r="H273" s="150" t="s">
        <v>9</v>
      </c>
      <c r="I273" s="37"/>
      <c r="J273" s="150"/>
      <c r="K273" s="150"/>
      <c r="L273" s="37"/>
      <c r="M273" s="151">
        <f t="shared" si="75"/>
        <v>0</v>
      </c>
    </row>
    <row r="274" spans="1:13" ht="12.75" x14ac:dyDescent="0.2">
      <c r="A274" s="248"/>
      <c r="B274" s="160" t="s">
        <v>80</v>
      </c>
      <c r="C274" s="34">
        <v>50000000</v>
      </c>
      <c r="D274" s="150"/>
      <c r="E274" s="150"/>
      <c r="F274" s="34">
        <f t="shared" si="76"/>
        <v>50000000</v>
      </c>
      <c r="G274" s="149"/>
      <c r="H274" s="150" t="s">
        <v>30</v>
      </c>
      <c r="I274" s="150"/>
      <c r="J274" s="150"/>
      <c r="K274" s="150"/>
      <c r="L274" s="37"/>
      <c r="M274" s="151">
        <f t="shared" si="75"/>
        <v>0</v>
      </c>
    </row>
    <row r="275" spans="1:13" ht="25.5" x14ac:dyDescent="0.2">
      <c r="A275" s="248"/>
      <c r="B275" s="159" t="s">
        <v>383</v>
      </c>
      <c r="C275" s="34">
        <v>50000000</v>
      </c>
      <c r="D275" s="150"/>
      <c r="E275" s="150"/>
      <c r="F275" s="34">
        <f t="shared" si="76"/>
        <v>50000000</v>
      </c>
      <c r="G275" s="149"/>
      <c r="H275" s="150" t="s">
        <v>17</v>
      </c>
      <c r="I275" s="37">
        <f>SUM(I270:I274)</f>
        <v>703000000</v>
      </c>
      <c r="J275" s="37">
        <f t="shared" ref="J275" si="77">SUM(J270:J274)</f>
        <v>0</v>
      </c>
      <c r="K275" s="37">
        <f>SUM(K270:K274)</f>
        <v>97000000</v>
      </c>
      <c r="L275" s="37">
        <f>SUM(I275:K275)</f>
        <v>800000000</v>
      </c>
      <c r="M275" s="151">
        <f t="shared" si="75"/>
        <v>1</v>
      </c>
    </row>
    <row r="276" spans="1:13" ht="12.75" x14ac:dyDescent="0.2">
      <c r="A276" s="248"/>
      <c r="B276" s="160" t="s">
        <v>385</v>
      </c>
      <c r="C276" s="6">
        <v>0</v>
      </c>
      <c r="D276" s="150"/>
      <c r="E276" s="34">
        <v>97000000</v>
      </c>
      <c r="F276" s="34">
        <f t="shared" si="76"/>
        <v>97000000</v>
      </c>
      <c r="G276" s="149"/>
      <c r="H276" s="149"/>
      <c r="I276" s="149"/>
      <c r="J276" s="149"/>
      <c r="K276" s="149"/>
      <c r="L276" s="149"/>
      <c r="M276" s="149"/>
    </row>
    <row r="277" spans="1:13" ht="12.75" x14ac:dyDescent="0.2">
      <c r="A277" s="79"/>
      <c r="B277" s="160" t="s">
        <v>384</v>
      </c>
      <c r="C277" s="37">
        <v>15000000</v>
      </c>
      <c r="D277" s="37"/>
      <c r="E277" s="37"/>
      <c r="F277" s="34">
        <f t="shared" si="76"/>
        <v>15000000</v>
      </c>
      <c r="G277" s="149"/>
      <c r="H277" s="149"/>
      <c r="I277" s="149"/>
      <c r="J277" s="149"/>
      <c r="K277" s="149"/>
      <c r="L277" s="149"/>
      <c r="M277" s="149"/>
    </row>
    <row r="278" spans="1:13" x14ac:dyDescent="0.2">
      <c r="A278" s="79"/>
      <c r="B278" s="150" t="s">
        <v>17</v>
      </c>
      <c r="C278" s="37">
        <f>SUM(C271:C277)</f>
        <v>703000000</v>
      </c>
      <c r="D278" s="37">
        <f>SUM(D271:D277)</f>
        <v>0</v>
      </c>
      <c r="E278" s="37">
        <f>SUM(E271:E277)</f>
        <v>97000000</v>
      </c>
      <c r="F278" s="34">
        <f t="shared" si="76"/>
        <v>800000000</v>
      </c>
      <c r="G278" s="149"/>
      <c r="H278" s="149"/>
      <c r="I278" s="149"/>
      <c r="J278" s="149"/>
      <c r="K278" s="149"/>
      <c r="L278" s="149"/>
      <c r="M278" s="149"/>
    </row>
    <row r="279" spans="1:13" x14ac:dyDescent="0.2">
      <c r="A279" s="79"/>
      <c r="B279" s="128"/>
      <c r="C279" s="128"/>
      <c r="D279" s="128"/>
      <c r="E279" s="128"/>
      <c r="F279" s="128"/>
      <c r="G279" s="128"/>
      <c r="H279" s="249" t="s">
        <v>412</v>
      </c>
      <c r="I279" s="250"/>
      <c r="J279" s="250"/>
      <c r="K279" s="250"/>
      <c r="L279" s="250"/>
      <c r="M279" s="251"/>
    </row>
    <row r="280" spans="1:13" x14ac:dyDescent="0.2">
      <c r="A280" s="79" t="s">
        <v>413</v>
      </c>
      <c r="B280" s="246" t="s">
        <v>412</v>
      </c>
      <c r="C280" s="246"/>
      <c r="D280" s="246"/>
      <c r="E280" s="246"/>
      <c r="F280" s="246"/>
      <c r="G280" s="128"/>
      <c r="H280" s="129" t="s">
        <v>5</v>
      </c>
      <c r="I280" s="130" t="s">
        <v>10</v>
      </c>
      <c r="J280" s="130" t="s">
        <v>20</v>
      </c>
      <c r="K280" s="130" t="s">
        <v>21</v>
      </c>
      <c r="L280" s="131" t="s">
        <v>17</v>
      </c>
      <c r="M280" s="132" t="s">
        <v>19</v>
      </c>
    </row>
    <row r="281" spans="1:13" x14ac:dyDescent="0.2">
      <c r="A281" s="79"/>
      <c r="B281" s="244" t="s">
        <v>181</v>
      </c>
      <c r="C281" s="245" t="s">
        <v>0</v>
      </c>
      <c r="D281" s="245"/>
      <c r="E281" s="245"/>
      <c r="F281" s="244" t="s">
        <v>4</v>
      </c>
      <c r="G281" s="128"/>
      <c r="H281" s="133" t="s">
        <v>6</v>
      </c>
      <c r="I281" s="133"/>
      <c r="J281" s="133"/>
      <c r="K281" s="23">
        <f>E283</f>
        <v>480000000</v>
      </c>
      <c r="L281" s="23">
        <f>SUM(I281:K281)</f>
        <v>480000000</v>
      </c>
      <c r="M281" s="134">
        <f>(K281/$L$286)</f>
        <v>1</v>
      </c>
    </row>
    <row r="282" spans="1:13" x14ac:dyDescent="0.2">
      <c r="A282" s="79"/>
      <c r="B282" s="244"/>
      <c r="C282" s="135" t="s">
        <v>1</v>
      </c>
      <c r="D282" s="135" t="s">
        <v>2</v>
      </c>
      <c r="E282" s="135" t="s">
        <v>3</v>
      </c>
      <c r="F282" s="244"/>
      <c r="G282" s="128"/>
      <c r="H282" s="133" t="s">
        <v>7</v>
      </c>
      <c r="I282" s="133"/>
      <c r="J282" s="133"/>
      <c r="K282" s="133"/>
      <c r="L282" s="133"/>
      <c r="M282" s="134">
        <f t="shared" ref="M282:M286" si="78">(K282/$L$286)</f>
        <v>0</v>
      </c>
    </row>
    <row r="283" spans="1:13" ht="25.5" x14ac:dyDescent="0.2">
      <c r="A283" s="79"/>
      <c r="B283" s="159" t="s">
        <v>386</v>
      </c>
      <c r="C283" s="22"/>
      <c r="D283" s="133"/>
      <c r="E283" s="34">
        <v>480000000</v>
      </c>
      <c r="F283" s="23">
        <f>SUM(C283:E283)</f>
        <v>480000000</v>
      </c>
      <c r="G283" s="128"/>
      <c r="H283" s="133" t="s">
        <v>8</v>
      </c>
      <c r="I283" s="133"/>
      <c r="J283" s="133"/>
      <c r="K283" s="133"/>
      <c r="L283" s="133"/>
      <c r="M283" s="134">
        <f t="shared" si="78"/>
        <v>0</v>
      </c>
    </row>
    <row r="284" spans="1:13" x14ac:dyDescent="0.2">
      <c r="A284" s="79"/>
      <c r="B284" s="133" t="s">
        <v>17</v>
      </c>
      <c r="C284" s="22">
        <f>SUM(C283)</f>
        <v>0</v>
      </c>
      <c r="D284" s="22">
        <f t="shared" ref="D284:F284" si="79">SUM(D283)</f>
        <v>0</v>
      </c>
      <c r="E284" s="22">
        <f t="shared" si="79"/>
        <v>480000000</v>
      </c>
      <c r="F284" s="22">
        <f t="shared" si="79"/>
        <v>480000000</v>
      </c>
      <c r="G284" s="128"/>
      <c r="H284" s="133" t="s">
        <v>9</v>
      </c>
      <c r="I284" s="133"/>
      <c r="J284" s="133"/>
      <c r="K284" s="133"/>
      <c r="L284" s="133"/>
      <c r="M284" s="134">
        <f t="shared" si="78"/>
        <v>0</v>
      </c>
    </row>
    <row r="285" spans="1:13" x14ac:dyDescent="0.2">
      <c r="A285" s="51"/>
      <c r="B285" s="137"/>
      <c r="C285" s="137"/>
      <c r="D285" s="127"/>
      <c r="E285" s="127"/>
      <c r="F285" s="127"/>
      <c r="G285" s="128"/>
      <c r="H285" s="133" t="s">
        <v>30</v>
      </c>
      <c r="I285" s="133"/>
      <c r="J285" s="133"/>
      <c r="K285" s="133"/>
      <c r="L285" s="133"/>
      <c r="M285" s="134">
        <f t="shared" si="78"/>
        <v>0</v>
      </c>
    </row>
    <row r="286" spans="1:13" x14ac:dyDescent="0.2">
      <c r="A286" s="51"/>
      <c r="B286" s="128"/>
      <c r="C286" s="128"/>
      <c r="D286" s="128"/>
      <c r="E286" s="128"/>
      <c r="F286" s="128"/>
      <c r="G286" s="128"/>
      <c r="H286" s="133" t="s">
        <v>17</v>
      </c>
      <c r="I286" s="23">
        <f>SUM(I281:I285)</f>
        <v>0</v>
      </c>
      <c r="J286" s="23">
        <f t="shared" ref="J286:L286" si="80">SUM(J281:J285)</f>
        <v>0</v>
      </c>
      <c r="K286" s="23">
        <f t="shared" si="80"/>
        <v>480000000</v>
      </c>
      <c r="L286" s="23">
        <f t="shared" si="80"/>
        <v>480000000</v>
      </c>
      <c r="M286" s="134">
        <f t="shared" si="78"/>
        <v>1</v>
      </c>
    </row>
    <row r="287" spans="1:13" x14ac:dyDescent="0.2">
      <c r="A287" s="51"/>
      <c r="B287" s="127"/>
      <c r="C287" s="127"/>
      <c r="D287" s="127"/>
      <c r="E287" s="127"/>
      <c r="F287" s="127"/>
      <c r="G287" s="127"/>
      <c r="H287" s="127"/>
      <c r="I287" s="128"/>
      <c r="J287" s="128"/>
      <c r="K287" s="128"/>
      <c r="L287" s="128"/>
      <c r="M287" s="128"/>
    </row>
    <row r="288" spans="1:13" x14ac:dyDescent="0.2">
      <c r="A288" s="51"/>
      <c r="B288" s="7"/>
      <c r="C288" s="7"/>
      <c r="D288" s="7"/>
      <c r="E288" s="7"/>
      <c r="F288" s="7"/>
      <c r="G288" s="7"/>
      <c r="H288" s="7"/>
    </row>
    <row r="289" spans="1:13" ht="22.5" customHeight="1" x14ac:dyDescent="0.2">
      <c r="A289" s="247" t="s">
        <v>467</v>
      </c>
      <c r="B289" s="242" t="s">
        <v>430</v>
      </c>
      <c r="C289" s="242"/>
      <c r="D289" s="242"/>
      <c r="E289" s="242"/>
      <c r="F289" s="242"/>
      <c r="G289" s="128"/>
      <c r="H289" s="243" t="s">
        <v>199</v>
      </c>
      <c r="I289" s="243"/>
      <c r="J289" s="243"/>
      <c r="K289" s="243"/>
      <c r="L289" s="243"/>
      <c r="M289" s="243"/>
    </row>
    <row r="290" spans="1:13" x14ac:dyDescent="0.2">
      <c r="A290" s="247"/>
      <c r="B290" s="244" t="s">
        <v>18</v>
      </c>
      <c r="C290" s="245" t="s">
        <v>0</v>
      </c>
      <c r="D290" s="245"/>
      <c r="E290" s="245"/>
      <c r="F290" s="244" t="s">
        <v>4</v>
      </c>
      <c r="G290" s="128"/>
      <c r="H290" s="129" t="s">
        <v>5</v>
      </c>
      <c r="I290" s="130" t="s">
        <v>10</v>
      </c>
      <c r="J290" s="130" t="s">
        <v>20</v>
      </c>
      <c r="K290" s="130" t="s">
        <v>21</v>
      </c>
      <c r="L290" s="131" t="s">
        <v>17</v>
      </c>
      <c r="M290" s="132" t="s">
        <v>19</v>
      </c>
    </row>
    <row r="291" spans="1:13" x14ac:dyDescent="0.2">
      <c r="A291" s="247"/>
      <c r="B291" s="244"/>
      <c r="C291" s="135" t="s">
        <v>1</v>
      </c>
      <c r="D291" s="135" t="s">
        <v>2</v>
      </c>
      <c r="E291" s="135" t="s">
        <v>3</v>
      </c>
      <c r="F291" s="244"/>
      <c r="G291" s="128"/>
      <c r="H291" s="133" t="s">
        <v>6</v>
      </c>
      <c r="I291" s="23">
        <f>C303</f>
        <v>3888600000</v>
      </c>
      <c r="J291" s="133"/>
      <c r="K291" s="23">
        <f>E303</f>
        <v>100000000</v>
      </c>
      <c r="L291" s="23">
        <f>SUM(I291:K291)</f>
        <v>3988600000</v>
      </c>
      <c r="M291" s="134">
        <f>(L291/$L$296)</f>
        <v>1</v>
      </c>
    </row>
    <row r="292" spans="1:13" ht="24" x14ac:dyDescent="0.2">
      <c r="A292" s="247"/>
      <c r="B292" s="161" t="s">
        <v>387</v>
      </c>
      <c r="C292" s="22">
        <v>1078000000</v>
      </c>
      <c r="D292" s="133"/>
      <c r="E292" s="133"/>
      <c r="F292" s="22">
        <f>SUM(C292:E292)</f>
        <v>1078000000</v>
      </c>
      <c r="G292" s="128"/>
      <c r="H292" s="133" t="s">
        <v>7</v>
      </c>
      <c r="I292" s="133"/>
      <c r="J292" s="133"/>
      <c r="K292" s="133"/>
      <c r="L292" s="23"/>
      <c r="M292" s="134">
        <f t="shared" ref="M292:M296" si="81">(L292/$L$296)</f>
        <v>0</v>
      </c>
    </row>
    <row r="293" spans="1:13" ht="22.5" x14ac:dyDescent="0.2">
      <c r="A293" s="247"/>
      <c r="B293" s="136" t="s">
        <v>388</v>
      </c>
      <c r="C293" s="22">
        <v>8000000</v>
      </c>
      <c r="D293" s="133"/>
      <c r="E293" s="133"/>
      <c r="F293" s="22">
        <f t="shared" ref="F293:F302" si="82">SUM(C293:E293)</f>
        <v>8000000</v>
      </c>
      <c r="G293" s="128"/>
      <c r="H293" s="133" t="s">
        <v>8</v>
      </c>
      <c r="I293" s="133"/>
      <c r="J293" s="133"/>
      <c r="K293" s="133"/>
      <c r="L293" s="23"/>
      <c r="M293" s="134">
        <f t="shared" si="81"/>
        <v>0</v>
      </c>
    </row>
    <row r="294" spans="1:13" ht="11.25" customHeight="1" x14ac:dyDescent="0.2">
      <c r="A294" s="247"/>
      <c r="B294" s="136" t="s">
        <v>389</v>
      </c>
      <c r="C294" s="22">
        <v>235000000</v>
      </c>
      <c r="D294" s="133"/>
      <c r="E294" s="133"/>
      <c r="F294" s="22">
        <f t="shared" si="82"/>
        <v>235000000</v>
      </c>
      <c r="G294" s="128"/>
      <c r="H294" s="133" t="s">
        <v>9</v>
      </c>
      <c r="I294" s="23"/>
      <c r="J294" s="133"/>
      <c r="K294" s="133"/>
      <c r="L294" s="23"/>
      <c r="M294" s="134">
        <f t="shared" si="81"/>
        <v>0</v>
      </c>
    </row>
    <row r="295" spans="1:13" x14ac:dyDescent="0.2">
      <c r="A295" s="247"/>
      <c r="B295" s="136" t="s">
        <v>390</v>
      </c>
      <c r="C295" s="22">
        <v>470000000</v>
      </c>
      <c r="D295" s="133"/>
      <c r="E295" s="133"/>
      <c r="F295" s="22">
        <f t="shared" si="82"/>
        <v>470000000</v>
      </c>
      <c r="G295" s="128"/>
      <c r="H295" s="133" t="s">
        <v>30</v>
      </c>
      <c r="I295" s="133"/>
      <c r="J295" s="133"/>
      <c r="K295" s="133"/>
      <c r="L295" s="23"/>
      <c r="M295" s="134">
        <f t="shared" si="81"/>
        <v>0</v>
      </c>
    </row>
    <row r="296" spans="1:13" ht="45" x14ac:dyDescent="0.2">
      <c r="A296" s="247"/>
      <c r="B296" s="136" t="s">
        <v>391</v>
      </c>
      <c r="C296" s="22">
        <v>500000000</v>
      </c>
      <c r="D296" s="133"/>
      <c r="E296" s="133"/>
      <c r="F296" s="22">
        <f t="shared" si="82"/>
        <v>500000000</v>
      </c>
      <c r="G296" s="128"/>
      <c r="H296" s="133" t="s">
        <v>17</v>
      </c>
      <c r="I296" s="23">
        <f>SUM(I291:I294)</f>
        <v>3888600000</v>
      </c>
      <c r="J296" s="23">
        <f t="shared" ref="J296:L296" si="83">SUM(J291:J294)</f>
        <v>0</v>
      </c>
      <c r="K296" s="23">
        <f t="shared" si="83"/>
        <v>100000000</v>
      </c>
      <c r="L296" s="23">
        <f t="shared" si="83"/>
        <v>3988600000</v>
      </c>
      <c r="M296" s="134">
        <f t="shared" si="81"/>
        <v>1</v>
      </c>
    </row>
    <row r="297" spans="1:13" ht="22.5" x14ac:dyDescent="0.2">
      <c r="A297" s="247"/>
      <c r="B297" s="136" t="s">
        <v>392</v>
      </c>
      <c r="C297" s="22">
        <v>1000000000</v>
      </c>
      <c r="D297" s="133"/>
      <c r="E297" s="133"/>
      <c r="F297" s="22">
        <f t="shared" si="82"/>
        <v>1000000000</v>
      </c>
      <c r="G297" s="128"/>
      <c r="H297" s="127"/>
      <c r="I297" s="41"/>
      <c r="J297" s="41"/>
      <c r="K297" s="41"/>
      <c r="L297" s="41"/>
      <c r="M297" s="157"/>
    </row>
    <row r="298" spans="1:13" ht="22.5" x14ac:dyDescent="0.2">
      <c r="A298" s="247"/>
      <c r="B298" s="136" t="s">
        <v>393</v>
      </c>
      <c r="C298" s="22">
        <v>320000000</v>
      </c>
      <c r="D298" s="133"/>
      <c r="E298" s="133"/>
      <c r="F298" s="22">
        <f t="shared" si="82"/>
        <v>320000000</v>
      </c>
      <c r="G298" s="128"/>
      <c r="H298" s="127"/>
      <c r="I298" s="41"/>
      <c r="J298" s="41"/>
      <c r="K298" s="41"/>
      <c r="L298" s="41"/>
      <c r="M298" s="157"/>
    </row>
    <row r="299" spans="1:13" ht="11.25" customHeight="1" x14ac:dyDescent="0.2">
      <c r="A299" s="247"/>
      <c r="B299" s="162" t="s">
        <v>394</v>
      </c>
      <c r="C299" s="22">
        <v>15000000</v>
      </c>
      <c r="D299" s="133"/>
      <c r="E299" s="133"/>
      <c r="F299" s="22">
        <f t="shared" si="82"/>
        <v>15000000</v>
      </c>
      <c r="G299" s="128"/>
      <c r="H299" s="127"/>
      <c r="I299" s="41"/>
      <c r="J299" s="41"/>
      <c r="K299" s="41"/>
      <c r="L299" s="41"/>
      <c r="M299" s="157"/>
    </row>
    <row r="300" spans="1:13" ht="24" x14ac:dyDescent="0.2">
      <c r="A300" s="247"/>
      <c r="B300" s="161" t="s">
        <v>397</v>
      </c>
      <c r="C300" s="22">
        <v>162600000</v>
      </c>
      <c r="D300" s="133"/>
      <c r="E300" s="133"/>
      <c r="F300" s="22">
        <f t="shared" si="82"/>
        <v>162600000</v>
      </c>
      <c r="G300" s="128"/>
      <c r="H300" s="127"/>
      <c r="I300" s="41"/>
      <c r="J300" s="41"/>
      <c r="K300" s="41"/>
      <c r="L300" s="41"/>
      <c r="M300" s="157"/>
    </row>
    <row r="301" spans="1:13" ht="33.75" x14ac:dyDescent="0.2">
      <c r="A301" s="247"/>
      <c r="B301" s="136" t="s">
        <v>395</v>
      </c>
      <c r="C301" s="128">
        <v>0</v>
      </c>
      <c r="D301" s="133"/>
      <c r="E301" s="22">
        <v>100000000</v>
      </c>
      <c r="F301" s="22">
        <f>SUM(D301:E301)</f>
        <v>100000000</v>
      </c>
      <c r="G301" s="128"/>
      <c r="H301" s="127"/>
      <c r="I301" s="41"/>
      <c r="J301" s="41"/>
      <c r="K301" s="41"/>
      <c r="L301" s="41"/>
      <c r="M301" s="157"/>
    </row>
    <row r="302" spans="1:13" ht="33.75" x14ac:dyDescent="0.2">
      <c r="A302" s="247"/>
      <c r="B302" s="136" t="s">
        <v>396</v>
      </c>
      <c r="C302" s="22">
        <v>100000000</v>
      </c>
      <c r="D302" s="133"/>
      <c r="E302" s="133"/>
      <c r="F302" s="22">
        <f t="shared" si="82"/>
        <v>100000000</v>
      </c>
      <c r="G302" s="128"/>
      <c r="H302" s="127"/>
      <c r="I302" s="41"/>
      <c r="J302" s="41"/>
      <c r="K302" s="41"/>
      <c r="L302" s="41"/>
      <c r="M302" s="157"/>
    </row>
    <row r="303" spans="1:13" ht="11.25" customHeight="1" x14ac:dyDescent="0.2">
      <c r="A303" s="247"/>
      <c r="B303" s="133" t="s">
        <v>17</v>
      </c>
      <c r="C303" s="23">
        <f>SUM(C292:C302)</f>
        <v>3888600000</v>
      </c>
      <c r="D303" s="23">
        <f t="shared" ref="D303:E303" si="84">SUM(D292:D302)</f>
        <v>0</v>
      </c>
      <c r="E303" s="23">
        <f t="shared" si="84"/>
        <v>100000000</v>
      </c>
      <c r="F303" s="23">
        <f>SUM(F292:F302)</f>
        <v>3988600000</v>
      </c>
      <c r="G303" s="128"/>
      <c r="H303" s="128"/>
      <c r="I303" s="128"/>
      <c r="J303" s="128"/>
      <c r="K303" s="128"/>
      <c r="L303" s="128"/>
      <c r="M303" s="128"/>
    </row>
    <row r="304" spans="1:13" x14ac:dyDescent="0.2">
      <c r="B304" s="7"/>
      <c r="C304" s="7"/>
      <c r="D304" s="7"/>
      <c r="E304" s="7"/>
      <c r="F304" s="7"/>
      <c r="G304" s="7"/>
      <c r="H304" s="7"/>
    </row>
    <row r="305" spans="1:13" x14ac:dyDescent="0.2">
      <c r="A305" s="43"/>
      <c r="G305" s="7"/>
      <c r="H305" s="7"/>
    </row>
    <row r="306" spans="1:13" ht="23.25" customHeight="1" x14ac:dyDescent="0.2">
      <c r="A306" s="273">
        <v>20</v>
      </c>
      <c r="B306" s="265" t="s">
        <v>431</v>
      </c>
      <c r="C306" s="266"/>
      <c r="D306" s="266"/>
      <c r="E306" s="266"/>
      <c r="F306" s="267"/>
      <c r="H306" s="265" t="s">
        <v>72</v>
      </c>
      <c r="I306" s="266"/>
      <c r="J306" s="266"/>
      <c r="K306" s="266"/>
      <c r="L306" s="266"/>
      <c r="M306" s="267"/>
    </row>
    <row r="307" spans="1:13" x14ac:dyDescent="0.2">
      <c r="A307" s="273"/>
      <c r="B307" s="253" t="s">
        <v>18</v>
      </c>
      <c r="C307" s="254" t="s">
        <v>0</v>
      </c>
      <c r="D307" s="254"/>
      <c r="E307" s="254"/>
      <c r="F307" s="253" t="s">
        <v>4</v>
      </c>
      <c r="H307" s="12" t="s">
        <v>5</v>
      </c>
      <c r="I307" s="13" t="s">
        <v>10</v>
      </c>
      <c r="J307" s="13" t="s">
        <v>20</v>
      </c>
      <c r="K307" s="13" t="s">
        <v>21</v>
      </c>
      <c r="L307" s="14" t="s">
        <v>17</v>
      </c>
      <c r="M307" s="15" t="s">
        <v>19</v>
      </c>
    </row>
    <row r="308" spans="1:13" x14ac:dyDescent="0.2">
      <c r="A308" s="273"/>
      <c r="B308" s="253"/>
      <c r="C308" s="16" t="s">
        <v>1</v>
      </c>
      <c r="D308" s="16" t="s">
        <v>2</v>
      </c>
      <c r="E308" s="16" t="s">
        <v>3</v>
      </c>
      <c r="F308" s="253"/>
      <c r="H308" s="3" t="s">
        <v>6</v>
      </c>
      <c r="I308" s="4">
        <f>C309+C310+C311+C312+C313+C314+C315</f>
        <v>328000000</v>
      </c>
      <c r="J308" s="3"/>
      <c r="K308" s="3"/>
      <c r="L308" s="4">
        <f>SUM(I308:K308)</f>
        <v>328000000</v>
      </c>
      <c r="M308" s="5">
        <f t="shared" ref="M308:M313" si="85">(L308/$L$313)</f>
        <v>0.43733333333333335</v>
      </c>
    </row>
    <row r="309" spans="1:13" x14ac:dyDescent="0.2">
      <c r="A309" s="273"/>
      <c r="B309" s="1" t="s">
        <v>73</v>
      </c>
      <c r="C309" s="2">
        <v>32000000</v>
      </c>
      <c r="D309" s="3"/>
      <c r="E309" s="3"/>
      <c r="F309" s="2">
        <f>SUM(C309:E309)</f>
        <v>32000000</v>
      </c>
      <c r="H309" s="3" t="s">
        <v>7</v>
      </c>
      <c r="I309" s="3"/>
      <c r="J309" s="3"/>
      <c r="K309" s="3"/>
      <c r="L309" s="4"/>
      <c r="M309" s="5">
        <f t="shared" si="85"/>
        <v>0</v>
      </c>
    </row>
    <row r="310" spans="1:13" ht="24.75" customHeight="1" x14ac:dyDescent="0.2">
      <c r="A310" s="273"/>
      <c r="B310" s="8" t="s">
        <v>143</v>
      </c>
      <c r="C310" s="2">
        <v>72000000</v>
      </c>
      <c r="D310" s="3"/>
      <c r="E310" s="3"/>
      <c r="F310" s="2">
        <f t="shared" ref="F310:F317" si="86">SUM(C310:E310)</f>
        <v>72000000</v>
      </c>
      <c r="H310" s="3" t="s">
        <v>8</v>
      </c>
      <c r="J310" s="4">
        <f>D315+D316+D317+D318</f>
        <v>422000000</v>
      </c>
      <c r="K310" s="3"/>
      <c r="L310" s="4">
        <f t="shared" ref="L310:L313" si="87">SUM(I310:K310)</f>
        <v>422000000</v>
      </c>
      <c r="M310" s="5">
        <f t="shared" si="85"/>
        <v>0.56266666666666665</v>
      </c>
    </row>
    <row r="311" spans="1:13" ht="22.5" x14ac:dyDescent="0.2">
      <c r="A311" s="273"/>
      <c r="B311" s="8" t="s">
        <v>74</v>
      </c>
      <c r="C311" s="2">
        <v>36000000</v>
      </c>
      <c r="D311" s="3"/>
      <c r="E311" s="3"/>
      <c r="F311" s="2">
        <f t="shared" si="86"/>
        <v>36000000</v>
      </c>
      <c r="H311" s="3" t="s">
        <v>9</v>
      </c>
      <c r="I311" s="4"/>
      <c r="J311" s="3"/>
      <c r="K311" s="3"/>
      <c r="L311" s="4"/>
      <c r="M311" s="5">
        <f t="shared" si="85"/>
        <v>0</v>
      </c>
    </row>
    <row r="312" spans="1:13" ht="22.5" x14ac:dyDescent="0.2">
      <c r="A312" s="273"/>
      <c r="B312" s="8" t="s">
        <v>75</v>
      </c>
      <c r="C312" s="2">
        <v>36000000</v>
      </c>
      <c r="D312" s="3"/>
      <c r="E312" s="3"/>
      <c r="F312" s="2">
        <f t="shared" si="86"/>
        <v>36000000</v>
      </c>
      <c r="H312" s="3" t="s">
        <v>30</v>
      </c>
      <c r="I312" s="3"/>
      <c r="J312" s="3"/>
      <c r="K312" s="3"/>
      <c r="L312" s="4"/>
      <c r="M312" s="5">
        <f t="shared" si="85"/>
        <v>0</v>
      </c>
    </row>
    <row r="313" spans="1:13" ht="22.5" x14ac:dyDescent="0.2">
      <c r="A313" s="273"/>
      <c r="B313" s="9" t="s">
        <v>76</v>
      </c>
      <c r="C313" s="2">
        <v>36000000</v>
      </c>
      <c r="D313" s="3"/>
      <c r="E313" s="3"/>
      <c r="F313" s="2">
        <f t="shared" si="86"/>
        <v>36000000</v>
      </c>
      <c r="H313" s="3" t="s">
        <v>17</v>
      </c>
      <c r="I313" s="4">
        <f>SUM(I308:I312)</f>
        <v>328000000</v>
      </c>
      <c r="J313" s="4">
        <f t="shared" ref="J313" si="88">SUM(J308:J312)</f>
        <v>422000000</v>
      </c>
      <c r="K313" s="4"/>
      <c r="L313" s="4">
        <f t="shared" si="87"/>
        <v>750000000</v>
      </c>
      <c r="M313" s="5">
        <f t="shared" si="85"/>
        <v>1</v>
      </c>
    </row>
    <row r="314" spans="1:13" x14ac:dyDescent="0.2">
      <c r="A314" s="273"/>
      <c r="B314" s="3" t="s">
        <v>77</v>
      </c>
      <c r="C314" s="2">
        <v>36000000</v>
      </c>
      <c r="D314" s="3"/>
      <c r="E314" s="3"/>
      <c r="F314" s="2">
        <f t="shared" si="86"/>
        <v>36000000</v>
      </c>
    </row>
    <row r="315" spans="1:13" x14ac:dyDescent="0.2">
      <c r="A315" s="273"/>
      <c r="B315" s="3" t="s">
        <v>78</v>
      </c>
      <c r="C315" s="2">
        <v>80000000</v>
      </c>
      <c r="D315" s="2">
        <v>120000000</v>
      </c>
      <c r="E315" s="3"/>
      <c r="F315" s="2">
        <f>SUM(C315:E315)</f>
        <v>200000000</v>
      </c>
    </row>
    <row r="316" spans="1:13" x14ac:dyDescent="0.2">
      <c r="A316" s="273"/>
      <c r="B316" s="3" t="s">
        <v>79</v>
      </c>
      <c r="C316" s="3">
        <v>0</v>
      </c>
      <c r="D316" s="2">
        <v>216000000</v>
      </c>
      <c r="E316" s="3"/>
      <c r="F316" s="2">
        <f t="shared" si="86"/>
        <v>216000000</v>
      </c>
    </row>
    <row r="317" spans="1:13" x14ac:dyDescent="0.2">
      <c r="A317" s="273"/>
      <c r="B317" s="3" t="s">
        <v>80</v>
      </c>
      <c r="C317" s="3">
        <v>0</v>
      </c>
      <c r="D317" s="2">
        <v>32000000</v>
      </c>
      <c r="E317" s="3"/>
      <c r="F317" s="2">
        <f t="shared" si="86"/>
        <v>32000000</v>
      </c>
    </row>
    <row r="318" spans="1:13" ht="33.75" x14ac:dyDescent="0.2">
      <c r="A318" s="273"/>
      <c r="B318" s="9" t="s">
        <v>81</v>
      </c>
      <c r="C318" s="3">
        <v>0</v>
      </c>
      <c r="D318" s="20">
        <v>54000000</v>
      </c>
      <c r="E318" s="3"/>
      <c r="F318" s="2">
        <f>SUM(C318:E318)</f>
        <v>54000000</v>
      </c>
    </row>
    <row r="319" spans="1:13" x14ac:dyDescent="0.2">
      <c r="A319" s="273"/>
      <c r="B319" s="3" t="s">
        <v>17</v>
      </c>
      <c r="C319" s="4">
        <f>SUM(C309:C318)</f>
        <v>328000000</v>
      </c>
      <c r="D319" s="4">
        <f>SUM(D309:D318)</f>
        <v>422000000</v>
      </c>
      <c r="E319" s="4"/>
      <c r="F319" s="4">
        <f>SUM(F309:F318)</f>
        <v>750000000</v>
      </c>
    </row>
    <row r="320" spans="1:13" x14ac:dyDescent="0.2">
      <c r="A320" s="43"/>
      <c r="B320" s="7"/>
      <c r="C320" s="7"/>
      <c r="D320" s="7"/>
      <c r="E320" s="7"/>
      <c r="F320" s="7"/>
      <c r="G320" s="7"/>
      <c r="H320" s="7"/>
    </row>
    <row r="321" spans="1:13" x14ac:dyDescent="0.2">
      <c r="A321" s="43"/>
      <c r="B321" s="7"/>
      <c r="C321" s="7"/>
      <c r="D321" s="7"/>
      <c r="E321" s="7"/>
      <c r="F321" s="7"/>
      <c r="G321" s="7"/>
      <c r="H321" s="7"/>
    </row>
    <row r="322" spans="1:13" ht="23.25" customHeight="1" x14ac:dyDescent="0.2">
      <c r="A322" s="273">
        <v>21</v>
      </c>
      <c r="B322" s="252" t="s">
        <v>432</v>
      </c>
      <c r="C322" s="252"/>
      <c r="D322" s="252"/>
      <c r="E322" s="252"/>
      <c r="F322" s="252"/>
      <c r="H322" s="252" t="s">
        <v>82</v>
      </c>
      <c r="I322" s="252"/>
      <c r="J322" s="252"/>
      <c r="K322" s="252"/>
      <c r="L322" s="252"/>
      <c r="M322" s="252"/>
    </row>
    <row r="323" spans="1:13" x14ac:dyDescent="0.2">
      <c r="A323" s="273"/>
      <c r="B323" s="253" t="s">
        <v>18</v>
      </c>
      <c r="C323" s="254" t="s">
        <v>0</v>
      </c>
      <c r="D323" s="254"/>
      <c r="E323" s="254"/>
      <c r="F323" s="253" t="s">
        <v>4</v>
      </c>
      <c r="H323" s="12" t="s">
        <v>5</v>
      </c>
      <c r="I323" s="13" t="s">
        <v>10</v>
      </c>
      <c r="J323" s="13" t="s">
        <v>20</v>
      </c>
      <c r="K323" s="13" t="s">
        <v>21</v>
      </c>
      <c r="L323" s="14" t="s">
        <v>17</v>
      </c>
      <c r="M323" s="15" t="s">
        <v>19</v>
      </c>
    </row>
    <row r="324" spans="1:13" x14ac:dyDescent="0.2">
      <c r="A324" s="273"/>
      <c r="B324" s="253"/>
      <c r="C324" s="16" t="s">
        <v>1</v>
      </c>
      <c r="D324" s="16" t="s">
        <v>2</v>
      </c>
      <c r="E324" s="16" t="s">
        <v>3</v>
      </c>
      <c r="F324" s="253"/>
      <c r="H324" s="3" t="s">
        <v>6</v>
      </c>
      <c r="I324" s="4">
        <f>C325+C326+C327+C328+C330+C331+C332+C333+C334+C335</f>
        <v>370000000</v>
      </c>
      <c r="J324" s="3"/>
      <c r="K324" s="3"/>
      <c r="L324" s="4">
        <f>SUM(I324:K324)</f>
        <v>370000000</v>
      </c>
      <c r="M324" s="21">
        <f t="shared" ref="M324:M329" si="89">(L324/$L$329)</f>
        <v>0.92500000000000004</v>
      </c>
    </row>
    <row r="325" spans="1:13" x14ac:dyDescent="0.2">
      <c r="A325" s="273"/>
      <c r="B325" s="1" t="s">
        <v>83</v>
      </c>
      <c r="C325" s="2">
        <v>10000000</v>
      </c>
      <c r="D325" s="3"/>
      <c r="E325" s="3"/>
      <c r="F325" s="2">
        <f>SUM(C325:E325)</f>
        <v>10000000</v>
      </c>
      <c r="H325" s="3" t="s">
        <v>7</v>
      </c>
      <c r="I325" s="3"/>
      <c r="J325" s="3"/>
      <c r="K325" s="3"/>
      <c r="L325" s="4"/>
      <c r="M325" s="5">
        <f t="shared" si="89"/>
        <v>0</v>
      </c>
    </row>
    <row r="326" spans="1:13" x14ac:dyDescent="0.2">
      <c r="A326" s="273"/>
      <c r="B326" s="8" t="s">
        <v>84</v>
      </c>
      <c r="C326" s="2">
        <v>5000000</v>
      </c>
      <c r="D326" s="3"/>
      <c r="E326" s="3"/>
      <c r="F326" s="2">
        <f t="shared" ref="F326:F330" si="90">SUM(C326:E326)</f>
        <v>5000000</v>
      </c>
      <c r="H326" s="3" t="s">
        <v>8</v>
      </c>
      <c r="I326" s="3"/>
      <c r="J326" s="4"/>
      <c r="K326" s="3"/>
      <c r="L326" s="4"/>
      <c r="M326" s="5">
        <f t="shared" si="89"/>
        <v>0</v>
      </c>
    </row>
    <row r="327" spans="1:13" x14ac:dyDescent="0.2">
      <c r="A327" s="273"/>
      <c r="B327" s="8" t="s">
        <v>85</v>
      </c>
      <c r="C327" s="2">
        <v>10000000</v>
      </c>
      <c r="D327" s="3"/>
      <c r="E327" s="3"/>
      <c r="F327" s="2">
        <f t="shared" si="90"/>
        <v>10000000</v>
      </c>
      <c r="H327" s="3" t="s">
        <v>9</v>
      </c>
      <c r="I327" s="4">
        <f>C329</f>
        <v>30000000</v>
      </c>
      <c r="J327" s="3"/>
      <c r="K327" s="3"/>
      <c r="L327" s="4">
        <f t="shared" ref="L327:L329" si="91">SUM(I327:K327)</f>
        <v>30000000</v>
      </c>
      <c r="M327" s="21">
        <f t="shared" si="89"/>
        <v>7.4999999999999997E-2</v>
      </c>
    </row>
    <row r="328" spans="1:13" x14ac:dyDescent="0.2">
      <c r="A328" s="273"/>
      <c r="B328" s="8" t="s">
        <v>86</v>
      </c>
      <c r="C328" s="2">
        <v>10000000</v>
      </c>
      <c r="D328" s="3"/>
      <c r="E328" s="3"/>
      <c r="F328" s="2">
        <f t="shared" si="90"/>
        <v>10000000</v>
      </c>
      <c r="H328" s="3" t="s">
        <v>30</v>
      </c>
      <c r="I328" s="3"/>
      <c r="J328" s="3"/>
      <c r="K328" s="3"/>
      <c r="L328" s="4"/>
      <c r="M328" s="5">
        <f t="shared" si="89"/>
        <v>0</v>
      </c>
    </row>
    <row r="329" spans="1:13" x14ac:dyDescent="0.2">
      <c r="A329" s="273"/>
      <c r="B329" s="9" t="s">
        <v>80</v>
      </c>
      <c r="C329" s="2">
        <v>30000000</v>
      </c>
      <c r="D329" s="3"/>
      <c r="E329" s="3"/>
      <c r="F329" s="2">
        <f t="shared" si="90"/>
        <v>30000000</v>
      </c>
      <c r="H329" s="3" t="s">
        <v>17</v>
      </c>
      <c r="I329" s="4">
        <f>SUM(I324:I328)</f>
        <v>400000000</v>
      </c>
      <c r="J329" s="4"/>
      <c r="K329" s="4"/>
      <c r="L329" s="4">
        <f t="shared" si="91"/>
        <v>400000000</v>
      </c>
      <c r="M329" s="5">
        <f t="shared" si="89"/>
        <v>1</v>
      </c>
    </row>
    <row r="330" spans="1:13" x14ac:dyDescent="0.2">
      <c r="A330" s="273"/>
      <c r="B330" s="3" t="s">
        <v>87</v>
      </c>
      <c r="C330" s="2">
        <v>200000000</v>
      </c>
      <c r="D330" s="3"/>
      <c r="E330" s="3"/>
      <c r="F330" s="2">
        <f t="shared" si="90"/>
        <v>200000000</v>
      </c>
      <c r="L330" s="19"/>
    </row>
    <row r="331" spans="1:13" x14ac:dyDescent="0.2">
      <c r="A331" s="273"/>
      <c r="B331" s="3" t="s">
        <v>88</v>
      </c>
      <c r="C331" s="2">
        <v>88000000</v>
      </c>
      <c r="D331" s="2"/>
      <c r="E331" s="3"/>
      <c r="F331" s="2">
        <f>SUM(C331:E331)</f>
        <v>88000000</v>
      </c>
    </row>
    <row r="332" spans="1:13" x14ac:dyDescent="0.2">
      <c r="A332" s="273"/>
      <c r="B332" s="3" t="s">
        <v>89</v>
      </c>
      <c r="C332" s="2">
        <v>5000000</v>
      </c>
      <c r="D332" s="2"/>
      <c r="E332" s="3"/>
      <c r="F332" s="2">
        <f t="shared" ref="F332:F333" si="92">SUM(C332:E332)</f>
        <v>5000000</v>
      </c>
    </row>
    <row r="333" spans="1:13" x14ac:dyDescent="0.2">
      <c r="A333" s="273"/>
      <c r="B333" s="3" t="s">
        <v>90</v>
      </c>
      <c r="C333" s="2">
        <v>5000000</v>
      </c>
      <c r="D333" s="2"/>
      <c r="E333" s="3"/>
      <c r="F333" s="2">
        <f t="shared" si="92"/>
        <v>5000000</v>
      </c>
    </row>
    <row r="334" spans="1:13" x14ac:dyDescent="0.2">
      <c r="A334" s="273"/>
      <c r="B334" s="9" t="s">
        <v>91</v>
      </c>
      <c r="C334" s="2">
        <v>30000000</v>
      </c>
      <c r="D334" s="2"/>
      <c r="E334" s="3"/>
      <c r="F334" s="2">
        <f>SUM(C334:E334)</f>
        <v>30000000</v>
      </c>
    </row>
    <row r="335" spans="1:13" x14ac:dyDescent="0.2">
      <c r="A335" s="273"/>
      <c r="B335" s="3" t="s">
        <v>92</v>
      </c>
      <c r="C335" s="2">
        <v>7000000</v>
      </c>
      <c r="D335" s="3"/>
      <c r="E335" s="3"/>
      <c r="F335" s="2">
        <f>SUM(C335:E335)</f>
        <v>7000000</v>
      </c>
    </row>
    <row r="336" spans="1:13" x14ac:dyDescent="0.2">
      <c r="A336" s="273"/>
      <c r="B336" s="3" t="s">
        <v>17</v>
      </c>
      <c r="C336" s="4">
        <f>SUM(C325:C335)</f>
        <v>400000000</v>
      </c>
      <c r="D336" s="4"/>
      <c r="E336" s="4"/>
      <c r="F336" s="4">
        <f>SUM(F325:F335)</f>
        <v>400000000</v>
      </c>
    </row>
    <row r="339" spans="1:13" ht="23.25" customHeight="1" x14ac:dyDescent="0.2">
      <c r="A339" s="273">
        <v>22</v>
      </c>
      <c r="B339" s="252" t="s">
        <v>433</v>
      </c>
      <c r="C339" s="252"/>
      <c r="D339" s="252"/>
      <c r="E339" s="252"/>
      <c r="F339" s="252"/>
      <c r="H339" s="252" t="s">
        <v>107</v>
      </c>
      <c r="I339" s="252"/>
      <c r="J339" s="252"/>
      <c r="K339" s="252"/>
      <c r="L339" s="252"/>
      <c r="M339" s="252"/>
    </row>
    <row r="340" spans="1:13" x14ac:dyDescent="0.2">
      <c r="A340" s="273"/>
      <c r="B340" s="253" t="s">
        <v>18</v>
      </c>
      <c r="C340" s="254" t="s">
        <v>0</v>
      </c>
      <c r="D340" s="254"/>
      <c r="E340" s="254"/>
      <c r="F340" s="253" t="s">
        <v>4</v>
      </c>
      <c r="H340" s="12" t="s">
        <v>5</v>
      </c>
      <c r="I340" s="13" t="s">
        <v>10</v>
      </c>
      <c r="J340" s="13" t="s">
        <v>20</v>
      </c>
      <c r="K340" s="13" t="s">
        <v>21</v>
      </c>
      <c r="L340" s="14" t="s">
        <v>17</v>
      </c>
      <c r="M340" s="15" t="s">
        <v>19</v>
      </c>
    </row>
    <row r="341" spans="1:13" x14ac:dyDescent="0.2">
      <c r="A341" s="273"/>
      <c r="B341" s="253"/>
      <c r="C341" s="16" t="s">
        <v>1</v>
      </c>
      <c r="D341" s="16" t="s">
        <v>2</v>
      </c>
      <c r="E341" s="16" t="s">
        <v>3</v>
      </c>
      <c r="F341" s="253"/>
      <c r="H341" s="3" t="s">
        <v>6</v>
      </c>
      <c r="I341" s="4">
        <f>C342+C343+C344+C347+C348+C349</f>
        <v>340000000</v>
      </c>
      <c r="J341" s="3"/>
      <c r="K341" s="3"/>
      <c r="L341" s="4">
        <f>SUM(I341:K341)</f>
        <v>340000000</v>
      </c>
      <c r="M341" s="24">
        <f t="shared" ref="M341:M346" si="93">(L341/$L$346)</f>
        <v>0.85</v>
      </c>
    </row>
    <row r="342" spans="1:13" ht="22.5" x14ac:dyDescent="0.2">
      <c r="A342" s="273"/>
      <c r="B342" s="8" t="s">
        <v>93</v>
      </c>
      <c r="C342" s="22">
        <v>152000000</v>
      </c>
      <c r="D342" s="3"/>
      <c r="E342" s="3"/>
      <c r="F342" s="2">
        <f>SUM(C342:E342)</f>
        <v>152000000</v>
      </c>
      <c r="H342" s="3" t="s">
        <v>7</v>
      </c>
      <c r="I342" s="3"/>
      <c r="J342" s="3"/>
      <c r="K342" s="3"/>
      <c r="L342" s="4"/>
      <c r="M342" s="24">
        <f t="shared" si="93"/>
        <v>0</v>
      </c>
    </row>
    <row r="343" spans="1:13" x14ac:dyDescent="0.2">
      <c r="A343" s="273"/>
      <c r="B343" s="8" t="s">
        <v>94</v>
      </c>
      <c r="C343" s="22">
        <v>20000000</v>
      </c>
      <c r="D343" s="3"/>
      <c r="E343" s="3"/>
      <c r="F343" s="2">
        <f t="shared" ref="F343:F347" si="94">SUM(C343:E343)</f>
        <v>20000000</v>
      </c>
      <c r="H343" s="3" t="s">
        <v>8</v>
      </c>
      <c r="I343" s="4">
        <f>C345+C346</f>
        <v>60000000</v>
      </c>
      <c r="J343" s="4"/>
      <c r="K343" s="3"/>
      <c r="L343" s="4">
        <f t="shared" ref="L343:L346" si="95">SUM(I343:K343)</f>
        <v>60000000</v>
      </c>
      <c r="M343" s="24">
        <f t="shared" si="93"/>
        <v>0.15</v>
      </c>
    </row>
    <row r="344" spans="1:13" ht="22.5" x14ac:dyDescent="0.2">
      <c r="A344" s="273"/>
      <c r="B344" s="8" t="s">
        <v>95</v>
      </c>
      <c r="C344" s="22">
        <v>100000000</v>
      </c>
      <c r="D344" s="3"/>
      <c r="E344" s="3"/>
      <c r="F344" s="2">
        <f t="shared" si="94"/>
        <v>100000000</v>
      </c>
      <c r="H344" s="3" t="s">
        <v>9</v>
      </c>
      <c r="I344" s="4"/>
      <c r="J344" s="3"/>
      <c r="K344" s="3"/>
      <c r="L344" s="4"/>
      <c r="M344" s="24">
        <f t="shared" si="93"/>
        <v>0</v>
      </c>
    </row>
    <row r="345" spans="1:13" x14ac:dyDescent="0.2">
      <c r="A345" s="273"/>
      <c r="B345" s="8" t="s">
        <v>96</v>
      </c>
      <c r="C345" s="22">
        <v>20000000</v>
      </c>
      <c r="D345" s="3"/>
      <c r="E345" s="3"/>
      <c r="F345" s="2">
        <f t="shared" si="94"/>
        <v>20000000</v>
      </c>
      <c r="H345" s="3" t="s">
        <v>30</v>
      </c>
      <c r="I345" s="3"/>
      <c r="J345" s="3"/>
      <c r="K345" s="3"/>
      <c r="L345" s="4"/>
      <c r="M345" s="24">
        <f t="shared" si="93"/>
        <v>0</v>
      </c>
    </row>
    <row r="346" spans="1:13" x14ac:dyDescent="0.2">
      <c r="A346" s="273"/>
      <c r="B346" s="9" t="s">
        <v>97</v>
      </c>
      <c r="C346" s="22">
        <v>40000000</v>
      </c>
      <c r="D346" s="3"/>
      <c r="E346" s="3"/>
      <c r="F346" s="2">
        <f t="shared" si="94"/>
        <v>40000000</v>
      </c>
      <c r="H346" s="3" t="s">
        <v>17</v>
      </c>
      <c r="I346" s="4">
        <f>SUM(I341:I345)</f>
        <v>400000000</v>
      </c>
      <c r="J346" s="4"/>
      <c r="K346" s="4"/>
      <c r="L346" s="4">
        <f t="shared" si="95"/>
        <v>400000000</v>
      </c>
      <c r="M346" s="24">
        <f t="shared" si="93"/>
        <v>1</v>
      </c>
    </row>
    <row r="347" spans="1:13" x14ac:dyDescent="0.2">
      <c r="A347" s="273"/>
      <c r="B347" s="3" t="s">
        <v>98</v>
      </c>
      <c r="C347" s="22">
        <v>15000000</v>
      </c>
      <c r="D347" s="3"/>
      <c r="E347" s="3"/>
      <c r="F347" s="2">
        <f t="shared" si="94"/>
        <v>15000000</v>
      </c>
      <c r="L347" s="19"/>
    </row>
    <row r="348" spans="1:13" x14ac:dyDescent="0.2">
      <c r="A348" s="273"/>
      <c r="B348" s="3" t="s">
        <v>99</v>
      </c>
      <c r="C348" s="22">
        <v>17000000</v>
      </c>
      <c r="D348" s="2"/>
      <c r="E348" s="3"/>
      <c r="F348" s="2">
        <f>SUM(C348:E348)</f>
        <v>17000000</v>
      </c>
    </row>
    <row r="349" spans="1:13" x14ac:dyDescent="0.2">
      <c r="A349" s="273"/>
      <c r="B349" s="3" t="s">
        <v>100</v>
      </c>
      <c r="C349" s="22">
        <v>36000000</v>
      </c>
      <c r="D349" s="2"/>
      <c r="E349" s="3"/>
      <c r="F349" s="2">
        <f t="shared" ref="F349" si="96">SUM(C349:E349)</f>
        <v>36000000</v>
      </c>
    </row>
    <row r="350" spans="1:13" x14ac:dyDescent="0.2">
      <c r="A350" s="273"/>
      <c r="B350" s="3" t="s">
        <v>17</v>
      </c>
      <c r="C350" s="23">
        <f>SUM(C342:C349)</f>
        <v>400000000</v>
      </c>
      <c r="D350" s="4"/>
      <c r="E350" s="4"/>
      <c r="F350" s="4">
        <f>SUM(F342:F349)</f>
        <v>400000000</v>
      </c>
    </row>
    <row r="352" spans="1:13" x14ac:dyDescent="0.2">
      <c r="B352" s="128"/>
      <c r="C352" s="128"/>
      <c r="D352" s="128"/>
      <c r="E352" s="128"/>
      <c r="F352" s="128"/>
      <c r="G352" s="128"/>
      <c r="H352" s="128"/>
      <c r="I352" s="128"/>
      <c r="J352" s="128"/>
      <c r="K352" s="128"/>
      <c r="L352" s="128"/>
      <c r="M352" s="128"/>
    </row>
    <row r="353" spans="1:13" x14ac:dyDescent="0.2">
      <c r="A353" s="274" t="s">
        <v>468</v>
      </c>
      <c r="B353" s="242" t="s">
        <v>434</v>
      </c>
      <c r="C353" s="242"/>
      <c r="D353" s="242"/>
      <c r="E353" s="242"/>
      <c r="F353" s="242"/>
      <c r="G353" s="128"/>
      <c r="H353" s="243" t="s">
        <v>180</v>
      </c>
      <c r="I353" s="243"/>
      <c r="J353" s="243"/>
      <c r="K353" s="243"/>
      <c r="L353" s="243"/>
      <c r="M353" s="243"/>
    </row>
    <row r="354" spans="1:13" x14ac:dyDescent="0.2">
      <c r="A354" s="274"/>
      <c r="B354" s="244" t="s">
        <v>18</v>
      </c>
      <c r="C354" s="245" t="s">
        <v>0</v>
      </c>
      <c r="D354" s="245"/>
      <c r="E354" s="245"/>
      <c r="F354" s="244" t="s">
        <v>4</v>
      </c>
      <c r="G354" s="128"/>
      <c r="H354" s="129" t="s">
        <v>5</v>
      </c>
      <c r="I354" s="130" t="s">
        <v>10</v>
      </c>
      <c r="J354" s="130" t="s">
        <v>20</v>
      </c>
      <c r="K354" s="130" t="s">
        <v>21</v>
      </c>
      <c r="L354" s="131" t="s">
        <v>17</v>
      </c>
      <c r="M354" s="132" t="s">
        <v>19</v>
      </c>
    </row>
    <row r="355" spans="1:13" x14ac:dyDescent="0.2">
      <c r="A355" s="274"/>
      <c r="B355" s="244"/>
      <c r="C355" s="135" t="s">
        <v>1</v>
      </c>
      <c r="D355" s="135" t="s">
        <v>2</v>
      </c>
      <c r="E355" s="135" t="s">
        <v>3</v>
      </c>
      <c r="F355" s="244"/>
      <c r="G355" s="128"/>
      <c r="H355" s="133" t="s">
        <v>6</v>
      </c>
      <c r="I355" s="23">
        <f>C365</f>
        <v>3190000000</v>
      </c>
      <c r="J355" s="23">
        <f>D365</f>
        <v>2410000000</v>
      </c>
      <c r="K355" s="133"/>
      <c r="L355" s="23">
        <f>SUM(I355:K355)</f>
        <v>5600000000</v>
      </c>
      <c r="M355" s="134">
        <f>(L355/$L$360)</f>
        <v>1</v>
      </c>
    </row>
    <row r="356" spans="1:13" ht="36" x14ac:dyDescent="0.2">
      <c r="A356" s="274"/>
      <c r="B356" s="161" t="s">
        <v>398</v>
      </c>
      <c r="C356" s="22">
        <v>464000000</v>
      </c>
      <c r="D356" s="133"/>
      <c r="E356" s="133"/>
      <c r="F356" s="22">
        <f>SUM(C356:E356)</f>
        <v>464000000</v>
      </c>
      <c r="G356" s="128"/>
      <c r="H356" s="133" t="s">
        <v>7</v>
      </c>
      <c r="I356" s="133"/>
      <c r="J356" s="133"/>
      <c r="K356" s="133"/>
      <c r="L356" s="23"/>
      <c r="M356" s="134">
        <f t="shared" ref="M356:M360" si="97">(L356/$L$360)</f>
        <v>0</v>
      </c>
    </row>
    <row r="357" spans="1:13" ht="24" x14ac:dyDescent="0.2">
      <c r="A357" s="274"/>
      <c r="B357" s="161" t="s">
        <v>399</v>
      </c>
      <c r="C357" s="22">
        <v>280000000</v>
      </c>
      <c r="D357" s="133"/>
      <c r="E357" s="133"/>
      <c r="F357" s="22">
        <f t="shared" ref="F357:F364" si="98">SUM(C357:E357)</f>
        <v>280000000</v>
      </c>
      <c r="G357" s="128"/>
      <c r="H357" s="133" t="s">
        <v>8</v>
      </c>
      <c r="I357" s="133"/>
      <c r="J357" s="133"/>
      <c r="K357" s="133"/>
      <c r="L357" s="23"/>
      <c r="M357" s="134">
        <f t="shared" si="97"/>
        <v>0</v>
      </c>
    </row>
    <row r="358" spans="1:13" ht="33.75" x14ac:dyDescent="0.2">
      <c r="A358" s="274"/>
      <c r="B358" s="136" t="s">
        <v>400</v>
      </c>
      <c r="C358" s="22">
        <v>500000000</v>
      </c>
      <c r="D358" s="133"/>
      <c r="E358" s="133"/>
      <c r="F358" s="22">
        <f t="shared" si="98"/>
        <v>500000000</v>
      </c>
      <c r="G358" s="128"/>
      <c r="H358" s="133" t="s">
        <v>9</v>
      </c>
      <c r="I358" s="23"/>
      <c r="J358" s="133"/>
      <c r="K358" s="133"/>
      <c r="L358" s="23"/>
      <c r="M358" s="134">
        <f t="shared" si="97"/>
        <v>0</v>
      </c>
    </row>
    <row r="359" spans="1:13" x14ac:dyDescent="0.2">
      <c r="A359" s="274"/>
      <c r="B359" s="136" t="s">
        <v>401</v>
      </c>
      <c r="C359" s="22">
        <v>500000000</v>
      </c>
      <c r="D359" s="133"/>
      <c r="E359" s="133"/>
      <c r="F359" s="22">
        <f t="shared" si="98"/>
        <v>500000000</v>
      </c>
      <c r="G359" s="128"/>
      <c r="H359" s="133" t="s">
        <v>30</v>
      </c>
      <c r="I359" s="133"/>
      <c r="J359" s="133"/>
      <c r="K359" s="133"/>
      <c r="L359" s="23"/>
      <c r="M359" s="134">
        <f t="shared" si="97"/>
        <v>0</v>
      </c>
    </row>
    <row r="360" spans="1:13" ht="33.75" x14ac:dyDescent="0.2">
      <c r="A360" s="274"/>
      <c r="B360" s="136" t="s">
        <v>402</v>
      </c>
      <c r="C360" s="22">
        <v>1000000000</v>
      </c>
      <c r="D360" s="133"/>
      <c r="E360" s="133"/>
      <c r="F360" s="22">
        <f t="shared" si="98"/>
        <v>1000000000</v>
      </c>
      <c r="G360" s="128"/>
      <c r="H360" s="133" t="s">
        <v>17</v>
      </c>
      <c r="I360" s="23">
        <f>SUM(I355:I359)</f>
        <v>3190000000</v>
      </c>
      <c r="J360" s="23">
        <f t="shared" ref="J360:K360" si="99">SUM(J355:J359)</f>
        <v>2410000000</v>
      </c>
      <c r="K360" s="23">
        <f t="shared" si="99"/>
        <v>0</v>
      </c>
      <c r="L360" s="23">
        <f>SUM(I360:K360)</f>
        <v>5600000000</v>
      </c>
      <c r="M360" s="134">
        <f t="shared" si="97"/>
        <v>1</v>
      </c>
    </row>
    <row r="361" spans="1:13" ht="22.5" x14ac:dyDescent="0.2">
      <c r="A361" s="274"/>
      <c r="B361" s="136" t="s">
        <v>403</v>
      </c>
      <c r="C361" s="22">
        <v>380000000</v>
      </c>
      <c r="D361" s="133"/>
      <c r="E361" s="133"/>
      <c r="F361" s="22">
        <f t="shared" si="98"/>
        <v>380000000</v>
      </c>
      <c r="G361" s="128"/>
      <c r="H361" s="127"/>
      <c r="I361" s="41"/>
      <c r="J361" s="41"/>
      <c r="K361" s="41"/>
      <c r="L361" s="41"/>
      <c r="M361" s="157"/>
    </row>
    <row r="362" spans="1:13" ht="24" x14ac:dyDescent="0.2">
      <c r="A362" s="274"/>
      <c r="B362" s="161" t="s">
        <v>404</v>
      </c>
      <c r="C362" s="22">
        <v>66000000</v>
      </c>
      <c r="D362" s="133"/>
      <c r="E362" s="133"/>
      <c r="F362" s="22">
        <f t="shared" si="98"/>
        <v>66000000</v>
      </c>
      <c r="G362" s="128"/>
      <c r="H362" s="127"/>
      <c r="I362" s="41"/>
      <c r="J362" s="41"/>
      <c r="K362" s="41"/>
      <c r="L362" s="41"/>
      <c r="M362" s="157"/>
    </row>
    <row r="363" spans="1:13" ht="24" x14ac:dyDescent="0.2">
      <c r="A363" s="274"/>
      <c r="B363" s="161" t="s">
        <v>405</v>
      </c>
      <c r="C363" s="133">
        <v>0</v>
      </c>
      <c r="D363" s="22">
        <v>1900000000</v>
      </c>
      <c r="E363" s="133"/>
      <c r="F363" s="22">
        <f t="shared" si="98"/>
        <v>1900000000</v>
      </c>
      <c r="G363" s="128"/>
      <c r="H363" s="127"/>
      <c r="I363" s="41"/>
      <c r="J363" s="41"/>
      <c r="K363" s="41"/>
      <c r="L363" s="41"/>
      <c r="M363" s="157"/>
    </row>
    <row r="364" spans="1:13" ht="12" x14ac:dyDescent="0.2">
      <c r="A364" s="274"/>
      <c r="B364" s="162" t="s">
        <v>406</v>
      </c>
      <c r="C364" s="133">
        <v>0</v>
      </c>
      <c r="D364" s="22">
        <v>510000000</v>
      </c>
      <c r="E364" s="133"/>
      <c r="F364" s="22">
        <f t="shared" si="98"/>
        <v>510000000</v>
      </c>
      <c r="G364" s="128"/>
      <c r="H364" s="127"/>
      <c r="I364" s="41"/>
      <c r="J364" s="41"/>
      <c r="K364" s="41"/>
      <c r="L364" s="41"/>
      <c r="M364" s="157"/>
    </row>
    <row r="365" spans="1:13" x14ac:dyDescent="0.2">
      <c r="A365" s="274"/>
      <c r="B365" s="133" t="s">
        <v>17</v>
      </c>
      <c r="C365" s="23">
        <f>SUM(C356:C364)</f>
        <v>3190000000</v>
      </c>
      <c r="D365" s="23">
        <f>SUM(D356:D364)</f>
        <v>2410000000</v>
      </c>
      <c r="E365" s="23">
        <f>SUM(E356:E364)</f>
        <v>0</v>
      </c>
      <c r="F365" s="23">
        <f>SUM(F356:F364)</f>
        <v>5600000000</v>
      </c>
      <c r="G365" s="128"/>
      <c r="H365" s="127"/>
      <c r="I365" s="41"/>
      <c r="J365" s="41"/>
      <c r="K365" s="41"/>
      <c r="L365" s="41"/>
      <c r="M365" s="157"/>
    </row>
    <row r="366" spans="1:13" x14ac:dyDescent="0.2">
      <c r="A366" s="274"/>
      <c r="B366" s="155"/>
      <c r="C366" s="83"/>
      <c r="D366" s="81"/>
      <c r="E366" s="81"/>
      <c r="F366" s="83"/>
      <c r="G366" s="80"/>
      <c r="H366" s="81"/>
      <c r="I366" s="82"/>
      <c r="J366" s="82"/>
      <c r="K366" s="82"/>
      <c r="L366" s="82"/>
      <c r="M366" s="156"/>
    </row>
    <row r="367" spans="1:13" x14ac:dyDescent="0.2">
      <c r="A367" s="78"/>
      <c r="G367" s="80"/>
      <c r="H367" s="80"/>
      <c r="I367" s="80"/>
      <c r="J367" s="80"/>
      <c r="K367" s="80"/>
      <c r="L367" s="80"/>
      <c r="M367" s="80"/>
    </row>
    <row r="368" spans="1:13" x14ac:dyDescent="0.2">
      <c r="A368" s="78"/>
      <c r="B368" s="81"/>
      <c r="C368" s="82"/>
      <c r="D368" s="82"/>
      <c r="E368" s="82"/>
      <c r="F368" s="83"/>
      <c r="G368" s="80"/>
      <c r="H368" s="166" t="s">
        <v>411</v>
      </c>
      <c r="I368" s="166"/>
      <c r="J368" s="166"/>
      <c r="K368" s="166"/>
      <c r="L368" s="166"/>
      <c r="M368" s="166"/>
    </row>
    <row r="369" spans="1:13" x14ac:dyDescent="0.2">
      <c r="A369" s="146" t="s">
        <v>234</v>
      </c>
      <c r="B369" s="246" t="s">
        <v>411</v>
      </c>
      <c r="C369" s="246"/>
      <c r="D369" s="246"/>
      <c r="E369" s="246"/>
      <c r="F369" s="246"/>
      <c r="G369" s="128"/>
      <c r="H369" s="129" t="s">
        <v>5</v>
      </c>
      <c r="I369" s="130" t="s">
        <v>10</v>
      </c>
      <c r="J369" s="130" t="s">
        <v>20</v>
      </c>
      <c r="K369" s="130" t="s">
        <v>21</v>
      </c>
      <c r="L369" s="131" t="s">
        <v>17</v>
      </c>
      <c r="M369" s="132" t="s">
        <v>19</v>
      </c>
    </row>
    <row r="370" spans="1:13" x14ac:dyDescent="0.2">
      <c r="A370" s="78"/>
      <c r="B370" s="244" t="s">
        <v>181</v>
      </c>
      <c r="C370" s="245" t="s">
        <v>0</v>
      </c>
      <c r="D370" s="245"/>
      <c r="E370" s="245"/>
      <c r="F370" s="244" t="s">
        <v>4</v>
      </c>
      <c r="G370" s="128"/>
      <c r="H370" s="133" t="s">
        <v>6</v>
      </c>
      <c r="I370" s="133">
        <v>0</v>
      </c>
      <c r="J370" s="133"/>
      <c r="K370" s="23">
        <f>E373</f>
        <v>2880000000</v>
      </c>
      <c r="L370" s="23">
        <f>SUM(I370:K370)</f>
        <v>2880000000</v>
      </c>
      <c r="M370" s="134">
        <f>(L370/$L$375)</f>
        <v>1</v>
      </c>
    </row>
    <row r="371" spans="1:13" x14ac:dyDescent="0.2">
      <c r="A371" s="78"/>
      <c r="B371" s="244"/>
      <c r="C371" s="135" t="s">
        <v>1</v>
      </c>
      <c r="D371" s="135" t="s">
        <v>2</v>
      </c>
      <c r="E371" s="135" t="s">
        <v>3</v>
      </c>
      <c r="F371" s="244"/>
      <c r="G371" s="128"/>
      <c r="H371" s="133" t="s">
        <v>7</v>
      </c>
      <c r="I371" s="133">
        <v>0</v>
      </c>
      <c r="J371" s="133"/>
      <c r="K371" s="133"/>
      <c r="L371" s="133"/>
      <c r="M371" s="134">
        <f t="shared" ref="M371:M375" si="100">(L371/$L$375)</f>
        <v>0</v>
      </c>
    </row>
    <row r="372" spans="1:13" ht="45" x14ac:dyDescent="0.2">
      <c r="A372" s="78"/>
      <c r="B372" s="163" t="s">
        <v>407</v>
      </c>
      <c r="C372" s="164">
        <v>0</v>
      </c>
      <c r="D372" s="165"/>
      <c r="E372" s="164">
        <v>2880000000</v>
      </c>
      <c r="F372" s="164">
        <f>SUM(C372:E372)</f>
        <v>2880000000</v>
      </c>
      <c r="G372" s="128"/>
      <c r="H372" s="133" t="s">
        <v>8</v>
      </c>
      <c r="I372" s="133"/>
      <c r="J372" s="133"/>
      <c r="K372" s="133"/>
      <c r="L372" s="133"/>
      <c r="M372" s="134">
        <f t="shared" si="100"/>
        <v>0</v>
      </c>
    </row>
    <row r="373" spans="1:13" x14ac:dyDescent="0.2">
      <c r="A373" s="78"/>
      <c r="B373" s="150" t="s">
        <v>17</v>
      </c>
      <c r="C373" s="34">
        <f>SUM(C372)</f>
        <v>0</v>
      </c>
      <c r="D373" s="34">
        <f t="shared" ref="D373:F373" si="101">SUM(D372)</f>
        <v>0</v>
      </c>
      <c r="E373" s="34">
        <f t="shared" si="101"/>
        <v>2880000000</v>
      </c>
      <c r="F373" s="34">
        <f t="shared" si="101"/>
        <v>2880000000</v>
      </c>
      <c r="G373" s="128"/>
      <c r="H373" s="133" t="s">
        <v>9</v>
      </c>
      <c r="I373" s="133"/>
      <c r="J373" s="133"/>
      <c r="K373" s="133"/>
      <c r="L373" s="133"/>
      <c r="M373" s="134">
        <f t="shared" si="100"/>
        <v>0</v>
      </c>
    </row>
    <row r="374" spans="1:13" x14ac:dyDescent="0.2">
      <c r="A374" s="78"/>
      <c r="B374" s="128"/>
      <c r="C374" s="128"/>
      <c r="D374" s="128"/>
      <c r="E374" s="128"/>
      <c r="F374" s="128"/>
      <c r="G374" s="128"/>
      <c r="H374" s="133" t="s">
        <v>30</v>
      </c>
      <c r="I374" s="133"/>
      <c r="J374" s="133"/>
      <c r="K374" s="133"/>
      <c r="L374" s="133"/>
      <c r="M374" s="134">
        <f t="shared" si="100"/>
        <v>0</v>
      </c>
    </row>
    <row r="375" spans="1:13" x14ac:dyDescent="0.2">
      <c r="A375" s="78"/>
      <c r="B375" s="128"/>
      <c r="C375" s="128"/>
      <c r="D375" s="128"/>
      <c r="E375" s="128"/>
      <c r="F375" s="128"/>
      <c r="G375" s="128"/>
      <c r="H375" s="133" t="s">
        <v>17</v>
      </c>
      <c r="I375" s="23">
        <f>SUM(I370:I374)</f>
        <v>0</v>
      </c>
      <c r="J375" s="23">
        <f t="shared" ref="J375:L375" si="102">SUM(J370:J374)</f>
        <v>0</v>
      </c>
      <c r="K375" s="23">
        <f t="shared" si="102"/>
        <v>2880000000</v>
      </c>
      <c r="L375" s="23">
        <f t="shared" si="102"/>
        <v>2880000000</v>
      </c>
      <c r="M375" s="134">
        <f t="shared" si="100"/>
        <v>1</v>
      </c>
    </row>
    <row r="376" spans="1:13" x14ac:dyDescent="0.2">
      <c r="A376" s="78"/>
      <c r="B376" s="74"/>
      <c r="C376" s="82"/>
      <c r="D376" s="82"/>
      <c r="E376" s="82"/>
      <c r="F376" s="83"/>
      <c r="G376" s="80"/>
      <c r="H376" s="80"/>
      <c r="I376" s="80"/>
      <c r="J376" s="80"/>
      <c r="K376" s="80"/>
      <c r="L376" s="80"/>
      <c r="M376" s="80"/>
    </row>
    <row r="377" spans="1:13" x14ac:dyDescent="0.2">
      <c r="A377" s="44"/>
    </row>
    <row r="378" spans="1:13" ht="22.5" customHeight="1" x14ac:dyDescent="0.2">
      <c r="A378" s="277" t="s">
        <v>200</v>
      </c>
      <c r="B378" s="265" t="s">
        <v>435</v>
      </c>
      <c r="C378" s="266"/>
      <c r="D378" s="266"/>
      <c r="E378" s="266"/>
      <c r="F378" s="267"/>
      <c r="H378" s="252" t="s">
        <v>170</v>
      </c>
      <c r="I378" s="252"/>
      <c r="J378" s="252"/>
      <c r="K378" s="252"/>
      <c r="L378" s="252"/>
      <c r="M378" s="252"/>
    </row>
    <row r="379" spans="1:13" x14ac:dyDescent="0.2">
      <c r="A379" s="277"/>
      <c r="B379" s="45" t="s">
        <v>18</v>
      </c>
      <c r="C379" s="46" t="s">
        <v>0</v>
      </c>
      <c r="D379" s="46"/>
      <c r="E379" s="46"/>
      <c r="F379" s="45" t="s">
        <v>4</v>
      </c>
      <c r="H379" s="46" t="s">
        <v>5</v>
      </c>
      <c r="I379" s="45" t="s">
        <v>10</v>
      </c>
      <c r="J379" s="45" t="s">
        <v>20</v>
      </c>
      <c r="K379" s="45" t="s">
        <v>21</v>
      </c>
      <c r="L379" s="14" t="s">
        <v>17</v>
      </c>
      <c r="M379" s="15" t="s">
        <v>19</v>
      </c>
    </row>
    <row r="380" spans="1:13" x14ac:dyDescent="0.2">
      <c r="A380" s="277"/>
      <c r="B380" s="45"/>
      <c r="C380" s="16" t="s">
        <v>1</v>
      </c>
      <c r="D380" s="16" t="s">
        <v>2</v>
      </c>
      <c r="E380" s="16" t="s">
        <v>3</v>
      </c>
      <c r="F380" s="45"/>
      <c r="H380" s="3" t="s">
        <v>6</v>
      </c>
      <c r="I380" s="4">
        <v>1000000000</v>
      </c>
      <c r="J380" s="2"/>
      <c r="K380" s="2"/>
      <c r="L380" s="2">
        <f>SUM(I380:K380)</f>
        <v>1000000000</v>
      </c>
      <c r="M380" s="24">
        <f>(L380/$L$385)</f>
        <v>0.35842293906810035</v>
      </c>
    </row>
    <row r="381" spans="1:13" x14ac:dyDescent="0.2">
      <c r="A381" s="277"/>
      <c r="B381" s="8" t="s">
        <v>144</v>
      </c>
      <c r="C381" s="22">
        <v>40000000</v>
      </c>
      <c r="D381" s="3"/>
      <c r="E381" s="3"/>
      <c r="F381" s="2">
        <f>SUM(C381:E381)</f>
        <v>40000000</v>
      </c>
      <c r="H381" s="3" t="s">
        <v>7</v>
      </c>
      <c r="I381" s="4"/>
      <c r="J381" s="2"/>
      <c r="K381" s="2"/>
      <c r="L381" s="2"/>
      <c r="M381" s="24">
        <f t="shared" ref="M381:M385" si="103">(L381/$L$385)</f>
        <v>0</v>
      </c>
    </row>
    <row r="382" spans="1:13" x14ac:dyDescent="0.2">
      <c r="A382" s="277"/>
      <c r="B382" s="8" t="s">
        <v>163</v>
      </c>
      <c r="C382" s="22">
        <v>85000000</v>
      </c>
      <c r="D382" s="3"/>
      <c r="E382" s="3"/>
      <c r="F382" s="2">
        <f t="shared" ref="F382:F387" si="104">SUM(C382:E382)</f>
        <v>85000000</v>
      </c>
      <c r="H382" s="3" t="s">
        <v>8</v>
      </c>
      <c r="I382" s="4">
        <v>1790000000</v>
      </c>
      <c r="J382" s="2"/>
      <c r="K382" s="2"/>
      <c r="L382" s="2">
        <f>SUM(I382:K382)</f>
        <v>1790000000</v>
      </c>
      <c r="M382" s="24">
        <f t="shared" si="103"/>
        <v>0.64157706093189959</v>
      </c>
    </row>
    <row r="383" spans="1:13" ht="11.25" customHeight="1" x14ac:dyDescent="0.2">
      <c r="A383" s="277"/>
      <c r="B383" s="8" t="s">
        <v>164</v>
      </c>
      <c r="C383" s="22">
        <v>75000000</v>
      </c>
      <c r="D383" s="3"/>
      <c r="E383" s="3"/>
      <c r="F383" s="2">
        <f t="shared" si="104"/>
        <v>75000000</v>
      </c>
      <c r="H383" s="3" t="s">
        <v>9</v>
      </c>
      <c r="I383" s="4"/>
      <c r="J383" s="2"/>
      <c r="K383" s="2"/>
      <c r="L383" s="2"/>
      <c r="M383" s="24">
        <f t="shared" si="103"/>
        <v>0</v>
      </c>
    </row>
    <row r="384" spans="1:13" x14ac:dyDescent="0.2">
      <c r="A384" s="277"/>
      <c r="B384" s="8" t="s">
        <v>165</v>
      </c>
      <c r="C384" s="22">
        <v>188000000</v>
      </c>
      <c r="D384" s="2"/>
      <c r="E384" s="3"/>
      <c r="F384" s="2">
        <f t="shared" si="104"/>
        <v>188000000</v>
      </c>
      <c r="H384" s="3" t="s">
        <v>30</v>
      </c>
      <c r="I384" s="3"/>
      <c r="J384" s="2"/>
      <c r="K384" s="2"/>
      <c r="L384" s="2"/>
      <c r="M384" s="24">
        <f t="shared" si="103"/>
        <v>0</v>
      </c>
    </row>
    <row r="385" spans="1:13" ht="22.5" x14ac:dyDescent="0.2">
      <c r="A385" s="277"/>
      <c r="B385" s="9" t="s">
        <v>166</v>
      </c>
      <c r="C385" s="22">
        <v>750000000</v>
      </c>
      <c r="D385" s="2"/>
      <c r="E385" s="3"/>
      <c r="F385" s="2">
        <f>SUM(C385:E385)</f>
        <v>750000000</v>
      </c>
      <c r="H385" s="3" t="s">
        <v>17</v>
      </c>
      <c r="I385" s="4">
        <f>SUM(I381:I384)</f>
        <v>1790000000</v>
      </c>
      <c r="J385" s="4">
        <f>SUM(J380:J384)</f>
        <v>0</v>
      </c>
      <c r="K385" s="4"/>
      <c r="L385" s="4">
        <f>SUM(L380:L384)</f>
        <v>2790000000</v>
      </c>
      <c r="M385" s="24">
        <f t="shared" si="103"/>
        <v>1</v>
      </c>
    </row>
    <row r="386" spans="1:13" ht="22.5" x14ac:dyDescent="0.2">
      <c r="A386" s="277"/>
      <c r="B386" s="9" t="s">
        <v>167</v>
      </c>
      <c r="C386" s="22">
        <v>362000000</v>
      </c>
      <c r="D386" s="2"/>
      <c r="E386" s="3"/>
      <c r="F386" s="2">
        <f t="shared" si="104"/>
        <v>362000000</v>
      </c>
    </row>
    <row r="387" spans="1:13" x14ac:dyDescent="0.2">
      <c r="A387" s="277"/>
      <c r="B387" s="9" t="s">
        <v>168</v>
      </c>
      <c r="C387" s="22">
        <v>665000000</v>
      </c>
      <c r="D387" s="2"/>
      <c r="E387" s="3"/>
      <c r="F387" s="2">
        <f t="shared" si="104"/>
        <v>665000000</v>
      </c>
    </row>
    <row r="388" spans="1:13" ht="11.25" customHeight="1" x14ac:dyDescent="0.2">
      <c r="A388" s="277"/>
      <c r="B388" s="9" t="s">
        <v>169</v>
      </c>
      <c r="C388" s="22">
        <v>567000000</v>
      </c>
      <c r="D388" s="22"/>
      <c r="E388" s="3"/>
      <c r="F388" s="2">
        <f>SUM(C388:E388)</f>
        <v>567000000</v>
      </c>
    </row>
    <row r="389" spans="1:13" ht="11.25" customHeight="1" x14ac:dyDescent="0.2">
      <c r="A389" s="277"/>
      <c r="B389" s="9" t="s">
        <v>152</v>
      </c>
      <c r="D389" s="22">
        <v>58000000</v>
      </c>
      <c r="E389" s="3"/>
      <c r="F389" s="2">
        <f>SUM(D389:E389)</f>
        <v>58000000</v>
      </c>
    </row>
    <row r="390" spans="1:13" x14ac:dyDescent="0.2">
      <c r="A390" s="277"/>
      <c r="B390" s="3" t="s">
        <v>17</v>
      </c>
      <c r="C390" s="23">
        <f>SUM(C381:C389)</f>
        <v>2732000000</v>
      </c>
      <c r="D390" s="23">
        <f>SUM(D381:D389)</f>
        <v>58000000</v>
      </c>
      <c r="E390" s="23"/>
      <c r="F390" s="23">
        <f>SUM(F381:F389)</f>
        <v>2790000000</v>
      </c>
    </row>
    <row r="391" spans="1:13" x14ac:dyDescent="0.2">
      <c r="A391" s="51"/>
    </row>
    <row r="393" spans="1:13" ht="11.25" customHeight="1" x14ac:dyDescent="0.2">
      <c r="A393" s="277" t="s">
        <v>171</v>
      </c>
      <c r="B393" s="265" t="s">
        <v>436</v>
      </c>
      <c r="C393" s="266"/>
      <c r="D393" s="266"/>
      <c r="E393" s="266"/>
      <c r="F393" s="267"/>
      <c r="H393" s="252" t="s">
        <v>177</v>
      </c>
      <c r="I393" s="252"/>
      <c r="J393" s="252"/>
      <c r="K393" s="252"/>
      <c r="L393" s="252"/>
      <c r="M393" s="252"/>
    </row>
    <row r="394" spans="1:13" x14ac:dyDescent="0.2">
      <c r="A394" s="277"/>
      <c r="B394" s="45" t="s">
        <v>18</v>
      </c>
      <c r="C394" s="46" t="s">
        <v>0</v>
      </c>
      <c r="D394" s="46"/>
      <c r="E394" s="46"/>
      <c r="F394" s="45" t="s">
        <v>4</v>
      </c>
      <c r="H394" s="46" t="s">
        <v>5</v>
      </c>
      <c r="I394" s="45" t="s">
        <v>10</v>
      </c>
      <c r="J394" s="45" t="s">
        <v>20</v>
      </c>
      <c r="K394" s="45" t="s">
        <v>21</v>
      </c>
      <c r="L394" s="14" t="s">
        <v>17</v>
      </c>
      <c r="M394" s="15" t="s">
        <v>19</v>
      </c>
    </row>
    <row r="395" spans="1:13" x14ac:dyDescent="0.2">
      <c r="A395" s="277"/>
      <c r="B395" s="45"/>
      <c r="C395" s="16" t="s">
        <v>1</v>
      </c>
      <c r="D395" s="16" t="s">
        <v>2</v>
      </c>
      <c r="E395" s="16" t="s">
        <v>3</v>
      </c>
      <c r="F395" s="45"/>
      <c r="H395" s="3" t="s">
        <v>6</v>
      </c>
      <c r="I395" s="4">
        <v>145000000</v>
      </c>
      <c r="J395" s="2"/>
      <c r="K395" s="2"/>
      <c r="L395" s="2">
        <f>SUM(I395:K395)</f>
        <v>145000000</v>
      </c>
      <c r="M395" s="24">
        <f>(L395/$L$400)</f>
        <v>0.26605504587155965</v>
      </c>
    </row>
    <row r="396" spans="1:13" x14ac:dyDescent="0.2">
      <c r="A396" s="277"/>
      <c r="B396" s="8" t="s">
        <v>144</v>
      </c>
      <c r="C396" s="22">
        <v>40000000</v>
      </c>
      <c r="D396" s="3"/>
      <c r="E396" s="3"/>
      <c r="F396" s="2">
        <f>SUM(C396:E396)</f>
        <v>40000000</v>
      </c>
      <c r="H396" s="3" t="s">
        <v>7</v>
      </c>
      <c r="I396" s="4"/>
      <c r="J396" s="2"/>
      <c r="K396" s="2"/>
      <c r="L396" s="2"/>
      <c r="M396" s="24">
        <f t="shared" ref="M396:M400" si="105">(L396/$L$400)</f>
        <v>0</v>
      </c>
    </row>
    <row r="397" spans="1:13" x14ac:dyDescent="0.2">
      <c r="A397" s="277"/>
      <c r="B397" s="8" t="s">
        <v>172</v>
      </c>
      <c r="C397" s="22">
        <v>95000000</v>
      </c>
      <c r="D397" s="3"/>
      <c r="E397" s="3"/>
      <c r="F397" s="2">
        <f t="shared" ref="F397:F399" si="106">SUM(C397:E397)</f>
        <v>95000000</v>
      </c>
      <c r="H397" s="3" t="s">
        <v>8</v>
      </c>
      <c r="I397" s="4">
        <v>400000000</v>
      </c>
      <c r="J397" s="2"/>
      <c r="K397" s="2"/>
      <c r="L397" s="2">
        <f>SUM(I397:K397)</f>
        <v>400000000</v>
      </c>
      <c r="M397" s="24">
        <f t="shared" si="105"/>
        <v>0.73394495412844041</v>
      </c>
    </row>
    <row r="398" spans="1:13" x14ac:dyDescent="0.2">
      <c r="A398" s="277"/>
      <c r="B398" s="8" t="s">
        <v>173</v>
      </c>
      <c r="C398" s="22">
        <v>111000000</v>
      </c>
      <c r="D398" s="3"/>
      <c r="E398" s="3"/>
      <c r="F398" s="2">
        <f t="shared" si="106"/>
        <v>111000000</v>
      </c>
      <c r="H398" s="3" t="s">
        <v>9</v>
      </c>
      <c r="I398" s="4"/>
      <c r="J398" s="2"/>
      <c r="K398" s="2"/>
      <c r="L398" s="2"/>
      <c r="M398" s="24">
        <f t="shared" si="105"/>
        <v>0</v>
      </c>
    </row>
    <row r="399" spans="1:13" x14ac:dyDescent="0.2">
      <c r="A399" s="277"/>
      <c r="B399" s="8" t="s">
        <v>174</v>
      </c>
      <c r="C399" s="22">
        <v>112000000</v>
      </c>
      <c r="D399" s="2"/>
      <c r="E399" s="3"/>
      <c r="F399" s="2">
        <f t="shared" si="106"/>
        <v>112000000</v>
      </c>
      <c r="H399" s="3" t="s">
        <v>30</v>
      </c>
      <c r="I399" s="3"/>
      <c r="J399" s="2"/>
      <c r="K399" s="2"/>
      <c r="L399" s="2"/>
      <c r="M399" s="24">
        <f t="shared" si="105"/>
        <v>0</v>
      </c>
    </row>
    <row r="400" spans="1:13" x14ac:dyDescent="0.2">
      <c r="A400" s="277"/>
      <c r="B400" s="9" t="s">
        <v>175</v>
      </c>
      <c r="C400" s="22">
        <v>85000000</v>
      </c>
      <c r="D400" s="2"/>
      <c r="E400" s="3"/>
      <c r="F400" s="2">
        <f>SUM(C400:E400)</f>
        <v>85000000</v>
      </c>
      <c r="H400" s="3" t="s">
        <v>17</v>
      </c>
      <c r="I400" s="4">
        <f>SUM(I395:I399)</f>
        <v>545000000</v>
      </c>
      <c r="J400" s="4"/>
      <c r="K400" s="4"/>
      <c r="L400" s="4">
        <f>SUM(L395:L399)</f>
        <v>545000000</v>
      </c>
      <c r="M400" s="24">
        <f t="shared" si="105"/>
        <v>1</v>
      </c>
    </row>
    <row r="401" spans="1:13" x14ac:dyDescent="0.2">
      <c r="A401" s="277"/>
      <c r="B401" s="9" t="s">
        <v>176</v>
      </c>
      <c r="C401" s="22">
        <v>102000000</v>
      </c>
      <c r="D401" s="2"/>
      <c r="E401" s="3"/>
      <c r="F401" s="2">
        <f t="shared" ref="F401" si="107">SUM(C401:E401)</f>
        <v>102000000</v>
      </c>
    </row>
    <row r="402" spans="1:13" x14ac:dyDescent="0.2">
      <c r="A402" s="50"/>
      <c r="B402" s="3" t="s">
        <v>17</v>
      </c>
      <c r="C402" s="23">
        <f>SUM(C396:C401)</f>
        <v>545000000</v>
      </c>
      <c r="D402" s="23"/>
      <c r="E402" s="23"/>
      <c r="F402" s="23">
        <f>SUM(F396:F401)</f>
        <v>545000000</v>
      </c>
    </row>
    <row r="403" spans="1:13" x14ac:dyDescent="0.2">
      <c r="A403" s="50"/>
      <c r="B403" s="7"/>
      <c r="C403" s="41"/>
      <c r="D403" s="41"/>
      <c r="E403" s="41"/>
      <c r="F403" s="41"/>
    </row>
    <row r="404" spans="1:13" x14ac:dyDescent="0.2">
      <c r="A404" s="50"/>
      <c r="B404" s="127"/>
      <c r="C404" s="41"/>
      <c r="D404" s="41"/>
      <c r="E404" s="41"/>
      <c r="F404" s="41"/>
      <c r="G404" s="128"/>
      <c r="H404" s="128"/>
      <c r="I404" s="128"/>
      <c r="J404" s="128"/>
      <c r="K404" s="128"/>
      <c r="L404" s="128"/>
      <c r="M404" s="128"/>
    </row>
    <row r="405" spans="1:13" ht="22.5" customHeight="1" x14ac:dyDescent="0.2">
      <c r="A405" s="273">
        <v>26</v>
      </c>
      <c r="B405" s="243" t="s">
        <v>437</v>
      </c>
      <c r="C405" s="243"/>
      <c r="D405" s="243"/>
      <c r="E405" s="243"/>
      <c r="F405" s="243"/>
      <c r="G405" s="128"/>
      <c r="H405" s="243" t="s">
        <v>410</v>
      </c>
      <c r="I405" s="243"/>
      <c r="J405" s="243"/>
      <c r="K405" s="243"/>
      <c r="L405" s="243"/>
      <c r="M405" s="243"/>
    </row>
    <row r="406" spans="1:13" x14ac:dyDescent="0.2">
      <c r="A406" s="273"/>
      <c r="B406" s="268" t="s">
        <v>18</v>
      </c>
      <c r="C406" s="270" t="s">
        <v>0</v>
      </c>
      <c r="D406" s="271"/>
      <c r="E406" s="272"/>
      <c r="F406" s="268" t="s">
        <v>4</v>
      </c>
      <c r="G406" s="128"/>
      <c r="H406" s="129" t="s">
        <v>5</v>
      </c>
      <c r="I406" s="130" t="s">
        <v>10</v>
      </c>
      <c r="J406" s="130" t="s">
        <v>20</v>
      </c>
      <c r="K406" s="130" t="s">
        <v>21</v>
      </c>
      <c r="L406" s="131" t="s">
        <v>17</v>
      </c>
      <c r="M406" s="132" t="s">
        <v>19</v>
      </c>
    </row>
    <row r="407" spans="1:13" ht="12.75" customHeight="1" x14ac:dyDescent="0.2">
      <c r="A407" s="273"/>
      <c r="B407" s="269"/>
      <c r="C407" s="135" t="s">
        <v>1</v>
      </c>
      <c r="D407" s="135" t="s">
        <v>2</v>
      </c>
      <c r="E407" s="135" t="s">
        <v>3</v>
      </c>
      <c r="F407" s="269"/>
      <c r="G407" s="128"/>
      <c r="H407" s="133" t="s">
        <v>6</v>
      </c>
      <c r="I407" s="23">
        <f>C412</f>
        <v>200000000</v>
      </c>
      <c r="J407" s="133"/>
      <c r="K407" s="133"/>
      <c r="L407" s="23">
        <f>SUM(I407:K407)</f>
        <v>200000000</v>
      </c>
      <c r="M407" s="134">
        <f>(I407/$L$412)</f>
        <v>1</v>
      </c>
    </row>
    <row r="408" spans="1:13" x14ac:dyDescent="0.2">
      <c r="A408" s="273"/>
      <c r="B408" s="133" t="s">
        <v>368</v>
      </c>
      <c r="C408" s="22">
        <v>120000000</v>
      </c>
      <c r="D408" s="133"/>
      <c r="E408" s="133"/>
      <c r="F408" s="23">
        <f>SUM(C408:E408)</f>
        <v>120000000</v>
      </c>
      <c r="G408" s="128"/>
      <c r="H408" s="133" t="s">
        <v>7</v>
      </c>
      <c r="I408" s="133"/>
      <c r="J408" s="133"/>
      <c r="K408" s="133"/>
      <c r="L408" s="133"/>
      <c r="M408" s="134">
        <f t="shared" ref="M408:M411" si="108">(I408/$L$412)</f>
        <v>0</v>
      </c>
    </row>
    <row r="409" spans="1:13" x14ac:dyDescent="0.2">
      <c r="A409" s="273"/>
      <c r="B409" s="133" t="s">
        <v>369</v>
      </c>
      <c r="C409" s="22">
        <v>40000000</v>
      </c>
      <c r="D409" s="133"/>
      <c r="E409" s="133"/>
      <c r="F409" s="23">
        <f t="shared" ref="F409:F411" si="109">SUM(C409:E409)</f>
        <v>40000000</v>
      </c>
      <c r="G409" s="128"/>
      <c r="H409" s="133" t="s">
        <v>8</v>
      </c>
      <c r="I409" s="133"/>
      <c r="J409" s="133"/>
      <c r="K409" s="133"/>
      <c r="L409" s="133"/>
      <c r="M409" s="134">
        <f t="shared" si="108"/>
        <v>0</v>
      </c>
    </row>
    <row r="410" spans="1:13" x14ac:dyDescent="0.2">
      <c r="A410" s="273"/>
      <c r="B410" s="133" t="s">
        <v>370</v>
      </c>
      <c r="C410" s="22">
        <v>20000000</v>
      </c>
      <c r="D410" s="133"/>
      <c r="E410" s="133"/>
      <c r="F410" s="23">
        <f t="shared" si="109"/>
        <v>20000000</v>
      </c>
      <c r="G410" s="128"/>
      <c r="H410" s="133" t="s">
        <v>9</v>
      </c>
      <c r="I410" s="133"/>
      <c r="J410" s="133"/>
      <c r="K410" s="133"/>
      <c r="L410" s="133"/>
      <c r="M410" s="134">
        <f>(I410/$L$412)</f>
        <v>0</v>
      </c>
    </row>
    <row r="411" spans="1:13" x14ac:dyDescent="0.2">
      <c r="A411" s="273"/>
      <c r="B411" s="133" t="s">
        <v>371</v>
      </c>
      <c r="C411" s="22">
        <v>20000000</v>
      </c>
      <c r="D411" s="133"/>
      <c r="E411" s="133"/>
      <c r="F411" s="23">
        <f t="shared" si="109"/>
        <v>20000000</v>
      </c>
      <c r="G411" s="128"/>
      <c r="H411" s="133" t="s">
        <v>30</v>
      </c>
      <c r="I411" s="133"/>
      <c r="J411" s="133"/>
      <c r="K411" s="133"/>
      <c r="L411" s="133"/>
      <c r="M411" s="134">
        <f t="shared" si="108"/>
        <v>0</v>
      </c>
    </row>
    <row r="412" spans="1:13" x14ac:dyDescent="0.2">
      <c r="A412" s="273"/>
      <c r="B412" s="133" t="s">
        <v>17</v>
      </c>
      <c r="C412" s="23">
        <f>SUM(C408:C411)</f>
        <v>200000000</v>
      </c>
      <c r="D412" s="133"/>
      <c r="E412" s="133"/>
      <c r="F412" s="23">
        <f>SUM(C412:E412)</f>
        <v>200000000</v>
      </c>
      <c r="G412" s="128"/>
      <c r="H412" s="133" t="s">
        <v>17</v>
      </c>
      <c r="I412" s="23">
        <f>SUM(I407:I410)</f>
        <v>200000000</v>
      </c>
      <c r="J412" s="23"/>
      <c r="K412" s="23"/>
      <c r="L412" s="23">
        <f>SUM(L407:L410)</f>
        <v>200000000</v>
      </c>
      <c r="M412" s="134">
        <f>(I412/$L$412)</f>
        <v>1</v>
      </c>
    </row>
    <row r="413" spans="1:13" x14ac:dyDescent="0.2">
      <c r="A413" s="273"/>
    </row>
    <row r="414" spans="1:13" x14ac:dyDescent="0.2">
      <c r="A414" s="50"/>
      <c r="B414" s="7"/>
      <c r="C414" s="41"/>
      <c r="D414" s="41"/>
      <c r="E414" s="41"/>
      <c r="F414" s="41"/>
    </row>
    <row r="415" spans="1:13" x14ac:dyDescent="0.2">
      <c r="B415" s="258"/>
      <c r="C415" s="258"/>
    </row>
    <row r="416" spans="1:13" x14ac:dyDescent="0.2">
      <c r="B416" s="255" t="s">
        <v>345</v>
      </c>
      <c r="C416" s="256"/>
      <c r="D416" s="256"/>
      <c r="E416" s="256"/>
      <c r="F416" s="257"/>
      <c r="H416" s="259" t="s">
        <v>345</v>
      </c>
      <c r="I416" s="259"/>
      <c r="J416" s="259"/>
      <c r="K416" s="259"/>
      <c r="L416" s="259"/>
      <c r="M416" s="259"/>
    </row>
    <row r="417" spans="1:13" x14ac:dyDescent="0.2">
      <c r="B417" s="68" t="s">
        <v>181</v>
      </c>
      <c r="C417" s="70" t="s">
        <v>0</v>
      </c>
      <c r="D417" s="71"/>
      <c r="E417" s="72"/>
      <c r="F417" s="68" t="s">
        <v>4</v>
      </c>
      <c r="H417" s="67" t="s">
        <v>5</v>
      </c>
      <c r="I417" s="66" t="s">
        <v>10</v>
      </c>
      <c r="J417" s="66" t="s">
        <v>20</v>
      </c>
      <c r="K417" s="66" t="s">
        <v>21</v>
      </c>
      <c r="L417" s="14" t="s">
        <v>17</v>
      </c>
      <c r="M417" s="15" t="s">
        <v>19</v>
      </c>
    </row>
    <row r="418" spans="1:13" x14ac:dyDescent="0.2">
      <c r="B418" s="69"/>
      <c r="C418" s="16" t="s">
        <v>1</v>
      </c>
      <c r="D418" s="16" t="s">
        <v>2</v>
      </c>
      <c r="E418" s="16" t="s">
        <v>3</v>
      </c>
      <c r="F418" s="69"/>
      <c r="H418" s="3" t="s">
        <v>6</v>
      </c>
      <c r="I418" s="4">
        <f>C422</f>
        <v>0</v>
      </c>
      <c r="J418" s="2"/>
      <c r="K418" s="2">
        <f>E422</f>
        <v>7800000000</v>
      </c>
      <c r="L418" s="2">
        <f>SUM(I418:K418)</f>
        <v>7800000000</v>
      </c>
      <c r="M418" s="24">
        <f>(L418/$L$423)</f>
        <v>1</v>
      </c>
    </row>
    <row r="419" spans="1:13" ht="22.5" x14ac:dyDescent="0.2">
      <c r="B419" s="8" t="s">
        <v>195</v>
      </c>
      <c r="C419" s="2">
        <v>0</v>
      </c>
      <c r="D419" s="3"/>
      <c r="E419" s="2">
        <v>3240000000</v>
      </c>
      <c r="F419" s="4">
        <f>SUM(C419:E419)</f>
        <v>3240000000</v>
      </c>
      <c r="H419" s="3" t="s">
        <v>7</v>
      </c>
      <c r="I419" s="4"/>
      <c r="J419" s="2"/>
      <c r="K419" s="2"/>
      <c r="L419" s="2"/>
      <c r="M419" s="24">
        <f t="shared" ref="M419:M423" si="110">(L419/$L$423)</f>
        <v>0</v>
      </c>
    </row>
    <row r="420" spans="1:13" x14ac:dyDescent="0.2">
      <c r="B420" s="8" t="s">
        <v>196</v>
      </c>
      <c r="C420" s="2">
        <v>0</v>
      </c>
      <c r="D420" s="3"/>
      <c r="E420" s="2">
        <v>3960000000</v>
      </c>
      <c r="F420" s="4">
        <f t="shared" ref="F420:F421" si="111">SUM(C420:E420)</f>
        <v>3960000000</v>
      </c>
      <c r="H420" s="3" t="s">
        <v>8</v>
      </c>
      <c r="I420" s="4"/>
      <c r="J420" s="2"/>
      <c r="K420" s="2"/>
      <c r="L420" s="2"/>
      <c r="M420" s="24">
        <f t="shared" si="110"/>
        <v>0</v>
      </c>
    </row>
    <row r="421" spans="1:13" x14ac:dyDescent="0.2">
      <c r="B421" s="8" t="s">
        <v>197</v>
      </c>
      <c r="C421" s="2">
        <v>0</v>
      </c>
      <c r="D421" s="3"/>
      <c r="E421" s="2">
        <v>600000000</v>
      </c>
      <c r="F421" s="4">
        <f t="shared" si="111"/>
        <v>600000000</v>
      </c>
      <c r="H421" s="3" t="s">
        <v>9</v>
      </c>
      <c r="I421" s="4"/>
      <c r="J421" s="2"/>
      <c r="K421" s="2"/>
      <c r="L421" s="2"/>
      <c r="M421" s="24">
        <f t="shared" si="110"/>
        <v>0</v>
      </c>
    </row>
    <row r="422" spans="1:13" x14ac:dyDescent="0.2">
      <c r="B422" s="3" t="s">
        <v>17</v>
      </c>
      <c r="C422" s="2">
        <f>SUM(C419:C421)</f>
        <v>0</v>
      </c>
      <c r="D422" s="2">
        <f t="shared" ref="D422:E422" si="112">SUM(D419:D421)</f>
        <v>0</v>
      </c>
      <c r="E422" s="2">
        <f t="shared" si="112"/>
        <v>7800000000</v>
      </c>
      <c r="F422" s="2">
        <f>SUM(F419:F421)</f>
        <v>7800000000</v>
      </c>
      <c r="H422" s="3" t="s">
        <v>30</v>
      </c>
      <c r="I422" s="3"/>
      <c r="J422" s="2"/>
      <c r="K422" s="2"/>
      <c r="L422" s="2"/>
      <c r="M422" s="24">
        <f t="shared" si="110"/>
        <v>0</v>
      </c>
    </row>
    <row r="423" spans="1:13" x14ac:dyDescent="0.2">
      <c r="B423" s="76"/>
      <c r="C423" s="76"/>
      <c r="H423" s="3" t="s">
        <v>17</v>
      </c>
      <c r="I423" s="4">
        <f>SUM(I418:I422)</f>
        <v>0</v>
      </c>
      <c r="J423" s="4"/>
      <c r="K423" s="4"/>
      <c r="L423" s="4">
        <f>SUM(L418:L422)</f>
        <v>7800000000</v>
      </c>
      <c r="M423" s="24">
        <f t="shared" si="110"/>
        <v>1</v>
      </c>
    </row>
    <row r="424" spans="1:13" ht="12" customHeight="1" x14ac:dyDescent="0.2">
      <c r="A424" s="43"/>
    </row>
    <row r="425" spans="1:13" ht="14.45" customHeight="1" x14ac:dyDescent="0.2">
      <c r="A425" s="277" t="s">
        <v>154</v>
      </c>
      <c r="B425" s="252" t="s">
        <v>438</v>
      </c>
      <c r="C425" s="252"/>
      <c r="D425" s="252"/>
      <c r="E425" s="252"/>
      <c r="F425" s="252"/>
      <c r="H425" s="252" t="s">
        <v>153</v>
      </c>
      <c r="I425" s="252"/>
      <c r="J425" s="252"/>
      <c r="K425" s="252"/>
      <c r="L425" s="252"/>
      <c r="M425" s="252"/>
    </row>
    <row r="426" spans="1:13" x14ac:dyDescent="0.2">
      <c r="A426" s="277"/>
      <c r="B426" s="253" t="s">
        <v>18</v>
      </c>
      <c r="C426" s="254" t="s">
        <v>0</v>
      </c>
      <c r="D426" s="254"/>
      <c r="E426" s="254"/>
      <c r="F426" s="253" t="s">
        <v>4</v>
      </c>
      <c r="H426" s="26" t="s">
        <v>5</v>
      </c>
      <c r="I426" s="25" t="s">
        <v>10</v>
      </c>
      <c r="J426" s="25" t="s">
        <v>20</v>
      </c>
      <c r="K426" s="25" t="s">
        <v>21</v>
      </c>
      <c r="L426" s="14" t="s">
        <v>17</v>
      </c>
      <c r="M426" s="15" t="s">
        <v>19</v>
      </c>
    </row>
    <row r="427" spans="1:13" x14ac:dyDescent="0.2">
      <c r="A427" s="277"/>
      <c r="B427" s="253"/>
      <c r="C427" s="16" t="s">
        <v>1</v>
      </c>
      <c r="D427" s="16" t="s">
        <v>2</v>
      </c>
      <c r="E427" s="16" t="s">
        <v>3</v>
      </c>
      <c r="F427" s="253"/>
      <c r="H427" s="3" t="s">
        <v>6</v>
      </c>
      <c r="I427" s="4">
        <v>239000000</v>
      </c>
      <c r="J427" s="2">
        <v>41000000</v>
      </c>
      <c r="K427" s="2"/>
      <c r="L427" s="2">
        <f>SUM(I427:K427)</f>
        <v>280000000</v>
      </c>
      <c r="M427" s="24">
        <f>(L427/$L$432)</f>
        <v>0.58333333333333337</v>
      </c>
    </row>
    <row r="428" spans="1:13" x14ac:dyDescent="0.2">
      <c r="A428" s="277"/>
      <c r="B428" s="8" t="s">
        <v>144</v>
      </c>
      <c r="C428" s="22">
        <v>8000000</v>
      </c>
      <c r="D428" s="3"/>
      <c r="E428" s="3"/>
      <c r="F428" s="2">
        <f>SUM(C428:E428)</f>
        <v>8000000</v>
      </c>
      <c r="H428" s="3" t="s">
        <v>7</v>
      </c>
      <c r="I428" s="4"/>
      <c r="J428" s="2"/>
      <c r="K428" s="2"/>
      <c r="L428" s="2"/>
      <c r="M428" s="24">
        <f t="shared" ref="M428:M431" si="113">(L428/$L$432)</f>
        <v>0</v>
      </c>
    </row>
    <row r="429" spans="1:13" x14ac:dyDescent="0.2">
      <c r="A429" s="277"/>
      <c r="B429" s="8" t="s">
        <v>145</v>
      </c>
      <c r="C429" s="22">
        <v>22000000</v>
      </c>
      <c r="D429" s="3"/>
      <c r="E429" s="3"/>
      <c r="F429" s="2">
        <f t="shared" ref="F429:F434" si="114">SUM(C429:E429)</f>
        <v>22000000</v>
      </c>
      <c r="H429" s="3" t="s">
        <v>8</v>
      </c>
      <c r="I429" s="4">
        <v>200000000</v>
      </c>
      <c r="J429" s="2"/>
      <c r="K429" s="2"/>
      <c r="L429" s="2">
        <f>SUM(I429:K429)</f>
        <v>200000000</v>
      </c>
      <c r="M429" s="24">
        <f t="shared" si="113"/>
        <v>0.41666666666666669</v>
      </c>
    </row>
    <row r="430" spans="1:13" ht="22.5" x14ac:dyDescent="0.2">
      <c r="A430" s="277"/>
      <c r="B430" s="8" t="s">
        <v>146</v>
      </c>
      <c r="C430" s="22">
        <v>121000000</v>
      </c>
      <c r="D430" s="3"/>
      <c r="E430" s="3"/>
      <c r="F430" s="2">
        <f t="shared" si="114"/>
        <v>121000000</v>
      </c>
      <c r="H430" s="3" t="s">
        <v>9</v>
      </c>
      <c r="I430" s="4"/>
      <c r="J430" s="2"/>
      <c r="K430" s="2"/>
      <c r="L430" s="2"/>
      <c r="M430" s="24">
        <f t="shared" si="113"/>
        <v>0</v>
      </c>
    </row>
    <row r="431" spans="1:13" x14ac:dyDescent="0.2">
      <c r="A431" s="277"/>
      <c r="B431" s="8" t="s">
        <v>147</v>
      </c>
      <c r="C431" s="22">
        <v>41000000</v>
      </c>
      <c r="D431" s="2"/>
      <c r="E431" s="3"/>
      <c r="F431" s="2">
        <f t="shared" si="114"/>
        <v>41000000</v>
      </c>
      <c r="H431" s="3" t="s">
        <v>30</v>
      </c>
      <c r="I431" s="3"/>
      <c r="J431" s="2"/>
      <c r="K431" s="2"/>
      <c r="L431" s="2"/>
      <c r="M431" s="24">
        <f t="shared" si="113"/>
        <v>0</v>
      </c>
    </row>
    <row r="432" spans="1:13" ht="22.5" x14ac:dyDescent="0.2">
      <c r="A432" s="277"/>
      <c r="B432" s="9" t="s">
        <v>148</v>
      </c>
      <c r="C432" s="22">
        <v>176000000</v>
      </c>
      <c r="D432" s="2"/>
      <c r="E432" s="3"/>
      <c r="F432" s="2">
        <f t="shared" si="114"/>
        <v>176000000</v>
      </c>
      <c r="H432" s="3" t="s">
        <v>17</v>
      </c>
      <c r="I432" s="4">
        <f>SUM(I427:I431)</f>
        <v>439000000</v>
      </c>
      <c r="J432" s="4">
        <f>SUM(J427:J431)</f>
        <v>41000000</v>
      </c>
      <c r="K432" s="4"/>
      <c r="L432" s="4">
        <f>SUM(L427:L431)</f>
        <v>480000000</v>
      </c>
      <c r="M432" s="24">
        <f>(L432/$L$432)</f>
        <v>1</v>
      </c>
    </row>
    <row r="433" spans="1:13" ht="22.5" x14ac:dyDescent="0.2">
      <c r="A433" s="277"/>
      <c r="B433" s="9" t="s">
        <v>149</v>
      </c>
      <c r="C433" s="22">
        <v>33000000</v>
      </c>
      <c r="D433" s="2"/>
      <c r="E433" s="3"/>
      <c r="F433" s="2">
        <f t="shared" si="114"/>
        <v>33000000</v>
      </c>
    </row>
    <row r="434" spans="1:13" x14ac:dyDescent="0.2">
      <c r="A434" s="277"/>
      <c r="B434" s="9" t="s">
        <v>150</v>
      </c>
      <c r="C434" s="22">
        <v>38000000</v>
      </c>
      <c r="D434" s="2"/>
      <c r="E434" s="3"/>
      <c r="F434" s="2">
        <f t="shared" si="114"/>
        <v>38000000</v>
      </c>
    </row>
    <row r="435" spans="1:13" x14ac:dyDescent="0.2">
      <c r="A435" s="277"/>
      <c r="B435" s="9" t="s">
        <v>151</v>
      </c>
      <c r="C435" s="3">
        <v>0</v>
      </c>
      <c r="D435" s="22">
        <v>33000000</v>
      </c>
      <c r="E435" s="3"/>
      <c r="F435" s="2">
        <f>SUM(D435:E435)</f>
        <v>33000000</v>
      </c>
    </row>
    <row r="436" spans="1:13" x14ac:dyDescent="0.2">
      <c r="A436" s="277"/>
      <c r="B436" s="9" t="s">
        <v>152</v>
      </c>
      <c r="C436" s="3">
        <v>0</v>
      </c>
      <c r="D436" s="22">
        <v>8000000</v>
      </c>
      <c r="E436" s="3"/>
      <c r="F436" s="2">
        <f>SUM(D436:E436)</f>
        <v>8000000</v>
      </c>
    </row>
    <row r="437" spans="1:13" x14ac:dyDescent="0.2">
      <c r="A437" s="277"/>
      <c r="B437" s="3" t="s">
        <v>17</v>
      </c>
      <c r="C437" s="23">
        <f>SUM(C428:C436)</f>
        <v>439000000</v>
      </c>
      <c r="D437" s="23">
        <f>SUM(D428:D436)</f>
        <v>41000000</v>
      </c>
      <c r="E437" s="23"/>
      <c r="F437" s="23">
        <f>SUM(F428:F436)</f>
        <v>480000000</v>
      </c>
    </row>
    <row r="439" spans="1:13" x14ac:dyDescent="0.2">
      <c r="A439" s="277" t="s">
        <v>346</v>
      </c>
      <c r="B439" s="252" t="s">
        <v>439</v>
      </c>
      <c r="C439" s="252"/>
      <c r="D439" s="252"/>
      <c r="E439" s="252"/>
      <c r="F439" s="252"/>
      <c r="H439" s="252" t="s">
        <v>156</v>
      </c>
      <c r="I439" s="252"/>
      <c r="J439" s="252"/>
      <c r="K439" s="252"/>
      <c r="L439" s="252"/>
      <c r="M439" s="252"/>
    </row>
    <row r="440" spans="1:13" x14ac:dyDescent="0.2">
      <c r="A440" s="277"/>
      <c r="B440" s="253" t="s">
        <v>18</v>
      </c>
      <c r="C440" s="254" t="s">
        <v>0</v>
      </c>
      <c r="D440" s="254"/>
      <c r="E440" s="254"/>
      <c r="F440" s="253" t="s">
        <v>4</v>
      </c>
      <c r="H440" s="26" t="s">
        <v>5</v>
      </c>
      <c r="I440" s="25" t="s">
        <v>10</v>
      </c>
      <c r="J440" s="25" t="s">
        <v>20</v>
      </c>
      <c r="K440" s="25" t="s">
        <v>21</v>
      </c>
      <c r="L440" s="14" t="s">
        <v>17</v>
      </c>
      <c r="M440" s="15" t="s">
        <v>19</v>
      </c>
    </row>
    <row r="441" spans="1:13" x14ac:dyDescent="0.2">
      <c r="A441" s="277"/>
      <c r="B441" s="253"/>
      <c r="C441" s="16" t="s">
        <v>1</v>
      </c>
      <c r="D441" s="16" t="s">
        <v>2</v>
      </c>
      <c r="E441" s="16" t="s">
        <v>3</v>
      </c>
      <c r="F441" s="253"/>
      <c r="H441" s="3" t="s">
        <v>6</v>
      </c>
      <c r="I441" s="4">
        <v>2000000000</v>
      </c>
      <c r="J441" s="2">
        <v>8000000</v>
      </c>
      <c r="K441" s="2"/>
      <c r="L441" s="2">
        <f>SUM(I441:K441)</f>
        <v>2008000000</v>
      </c>
      <c r="M441" s="24">
        <f>(L441/$L$446)</f>
        <v>0.44622222222222224</v>
      </c>
    </row>
    <row r="442" spans="1:13" x14ac:dyDescent="0.2">
      <c r="A442" s="277"/>
      <c r="B442" s="8" t="s">
        <v>144</v>
      </c>
      <c r="C442" s="22">
        <v>8000000</v>
      </c>
      <c r="D442" s="3"/>
      <c r="E442" s="3"/>
      <c r="F442" s="2">
        <f>SUM(C442:E442)</f>
        <v>8000000</v>
      </c>
      <c r="H442" s="3" t="s">
        <v>7</v>
      </c>
      <c r="I442" s="4"/>
      <c r="J442" s="2"/>
      <c r="K442" s="2"/>
      <c r="L442" s="2"/>
      <c r="M442" s="24">
        <f t="shared" ref="M442:M445" si="115">(L442/$L$446)</f>
        <v>0</v>
      </c>
    </row>
    <row r="443" spans="1:13" x14ac:dyDescent="0.2">
      <c r="A443" s="277"/>
      <c r="B443" s="8" t="s">
        <v>155</v>
      </c>
      <c r="C443" s="22">
        <v>350000000</v>
      </c>
      <c r="D443" s="3"/>
      <c r="E443" s="3"/>
      <c r="F443" s="2">
        <f t="shared" ref="F443:F450" si="116">SUM(C443:E443)</f>
        <v>350000000</v>
      </c>
      <c r="H443" s="3" t="s">
        <v>8</v>
      </c>
      <c r="I443" s="4">
        <v>2043400000</v>
      </c>
      <c r="J443" s="2">
        <v>448600000</v>
      </c>
      <c r="K443" s="2"/>
      <c r="L443" s="2">
        <f>SUM(I443:K443)</f>
        <v>2492000000</v>
      </c>
      <c r="M443" s="24">
        <f t="shared" si="115"/>
        <v>0.55377777777777781</v>
      </c>
    </row>
    <row r="444" spans="1:13" ht="22.5" x14ac:dyDescent="0.2">
      <c r="A444" s="277"/>
      <c r="B444" s="8" t="s">
        <v>146</v>
      </c>
      <c r="C444" s="22">
        <v>1275000000</v>
      </c>
      <c r="D444" s="3"/>
      <c r="E444" s="3"/>
      <c r="F444" s="2">
        <f t="shared" si="116"/>
        <v>1275000000</v>
      </c>
      <c r="H444" s="3" t="s">
        <v>9</v>
      </c>
      <c r="I444" s="4"/>
      <c r="J444" s="2"/>
      <c r="K444" s="2"/>
      <c r="L444" s="2"/>
      <c r="M444" s="24">
        <f t="shared" si="115"/>
        <v>0</v>
      </c>
    </row>
    <row r="445" spans="1:13" x14ac:dyDescent="0.2">
      <c r="A445" s="277"/>
      <c r="B445" s="8" t="s">
        <v>147</v>
      </c>
      <c r="C445" s="22">
        <v>10400000</v>
      </c>
      <c r="D445" s="2"/>
      <c r="E445" s="3"/>
      <c r="F445" s="2">
        <f t="shared" si="116"/>
        <v>10400000</v>
      </c>
      <c r="H445" s="3" t="s">
        <v>30</v>
      </c>
      <c r="I445" s="3"/>
      <c r="J445" s="2"/>
      <c r="K445" s="2"/>
      <c r="L445" s="2"/>
      <c r="M445" s="24">
        <f t="shared" si="115"/>
        <v>0</v>
      </c>
    </row>
    <row r="446" spans="1:13" ht="22.5" x14ac:dyDescent="0.2">
      <c r="A446" s="277"/>
      <c r="B446" s="9" t="s">
        <v>148</v>
      </c>
      <c r="C446" s="22">
        <v>2000000000</v>
      </c>
      <c r="D446" s="2"/>
      <c r="E446" s="3"/>
      <c r="F446" s="2">
        <f t="shared" si="116"/>
        <v>2000000000</v>
      </c>
      <c r="H446" s="3" t="s">
        <v>17</v>
      </c>
      <c r="I446" s="4">
        <f>SUM(I441:I445)</f>
        <v>4043400000</v>
      </c>
      <c r="J446" s="4">
        <f>SUM(J441:J445)</f>
        <v>456600000</v>
      </c>
      <c r="K446" s="4"/>
      <c r="L446" s="4">
        <f>SUM(L441:L445)</f>
        <v>4500000000</v>
      </c>
      <c r="M446" s="24">
        <f>(L446/$L$446)</f>
        <v>1</v>
      </c>
    </row>
    <row r="447" spans="1:13" ht="22.5" x14ac:dyDescent="0.2">
      <c r="A447" s="277"/>
      <c r="B447" s="9" t="s">
        <v>149</v>
      </c>
      <c r="C447" s="22">
        <v>375000000</v>
      </c>
      <c r="D447" s="2"/>
      <c r="E447" s="3"/>
      <c r="F447" s="2">
        <f t="shared" si="116"/>
        <v>375000000</v>
      </c>
    </row>
    <row r="448" spans="1:13" x14ac:dyDescent="0.2">
      <c r="A448" s="277"/>
      <c r="B448" s="9" t="s">
        <v>150</v>
      </c>
      <c r="C448" s="22">
        <v>25000000</v>
      </c>
      <c r="D448" s="2"/>
      <c r="E448" s="3"/>
      <c r="F448" s="2">
        <f t="shared" si="116"/>
        <v>25000000</v>
      </c>
    </row>
    <row r="449" spans="1:13" x14ac:dyDescent="0.2">
      <c r="A449" s="277"/>
      <c r="B449" s="9" t="s">
        <v>151</v>
      </c>
      <c r="C449" s="3">
        <v>0</v>
      </c>
      <c r="D449" s="22">
        <v>448600000</v>
      </c>
      <c r="E449" s="3"/>
      <c r="F449" s="2">
        <f t="shared" si="116"/>
        <v>448600000</v>
      </c>
    </row>
    <row r="450" spans="1:13" x14ac:dyDescent="0.2">
      <c r="A450" s="277"/>
      <c r="B450" s="9" t="s">
        <v>152</v>
      </c>
      <c r="C450" s="3">
        <v>0</v>
      </c>
      <c r="D450" s="22">
        <v>8000000</v>
      </c>
      <c r="E450" s="3"/>
      <c r="F450" s="2">
        <f t="shared" si="116"/>
        <v>8000000</v>
      </c>
    </row>
    <row r="451" spans="1:13" x14ac:dyDescent="0.2">
      <c r="A451" s="277"/>
      <c r="B451" s="3" t="s">
        <v>17</v>
      </c>
      <c r="C451" s="23">
        <f>SUM(C442:C450)</f>
        <v>4043400000</v>
      </c>
      <c r="D451" s="23">
        <f>SUM(D442:D450)</f>
        <v>456600000</v>
      </c>
      <c r="E451" s="23"/>
      <c r="F451" s="23">
        <f>SUM(F442:F450)</f>
        <v>4500000000</v>
      </c>
    </row>
    <row r="452" spans="1:13" x14ac:dyDescent="0.2">
      <c r="A452" s="61"/>
      <c r="B452" s="7"/>
      <c r="C452" s="41"/>
      <c r="D452" s="41"/>
      <c r="E452" s="41"/>
      <c r="F452" s="41"/>
    </row>
    <row r="453" spans="1:13" x14ac:dyDescent="0.2">
      <c r="A453" s="61"/>
      <c r="B453" s="7"/>
      <c r="C453" s="41"/>
      <c r="D453" s="41"/>
      <c r="E453" s="41"/>
      <c r="F453" s="41"/>
    </row>
    <row r="454" spans="1:13" x14ac:dyDescent="0.2">
      <c r="A454" s="61"/>
      <c r="B454" s="255" t="s">
        <v>348</v>
      </c>
      <c r="C454" s="256"/>
      <c r="D454" s="256"/>
      <c r="E454" s="256"/>
      <c r="F454" s="257"/>
      <c r="H454" s="259" t="s">
        <v>348</v>
      </c>
      <c r="I454" s="259"/>
      <c r="J454" s="259"/>
      <c r="K454" s="259"/>
      <c r="L454" s="259"/>
      <c r="M454" s="259"/>
    </row>
    <row r="455" spans="1:13" x14ac:dyDescent="0.2">
      <c r="A455" s="61"/>
      <c r="B455" s="54" t="s">
        <v>181</v>
      </c>
      <c r="C455" s="56" t="s">
        <v>0</v>
      </c>
      <c r="D455" s="57"/>
      <c r="E455" s="58"/>
      <c r="F455" s="54" t="s">
        <v>4</v>
      </c>
      <c r="H455" s="65" t="s">
        <v>5</v>
      </c>
      <c r="I455" s="64" t="s">
        <v>10</v>
      </c>
      <c r="J455" s="64" t="s">
        <v>20</v>
      </c>
      <c r="K455" s="64" t="s">
        <v>21</v>
      </c>
      <c r="L455" s="14" t="s">
        <v>17</v>
      </c>
      <c r="M455" s="15" t="s">
        <v>19</v>
      </c>
    </row>
    <row r="456" spans="1:13" x14ac:dyDescent="0.2">
      <c r="A456" s="61"/>
      <c r="B456" s="55"/>
      <c r="C456" s="16" t="s">
        <v>1</v>
      </c>
      <c r="D456" s="16" t="s">
        <v>2</v>
      </c>
      <c r="E456" s="16" t="s">
        <v>3</v>
      </c>
      <c r="F456" s="55"/>
      <c r="H456" s="3" t="s">
        <v>6</v>
      </c>
      <c r="I456" s="4">
        <f>C459</f>
        <v>0</v>
      </c>
      <c r="J456" s="4">
        <f t="shared" ref="J456:K456" si="117">D459</f>
        <v>0</v>
      </c>
      <c r="K456" s="4">
        <f t="shared" si="117"/>
        <v>4320000000</v>
      </c>
      <c r="L456" s="2">
        <f>SUM(I456:K456)</f>
        <v>4320000000</v>
      </c>
      <c r="M456" s="24">
        <f>(L456/$L$461)</f>
        <v>1</v>
      </c>
    </row>
    <row r="457" spans="1:13" x14ac:dyDescent="0.2">
      <c r="A457" s="61"/>
      <c r="B457" s="1" t="s">
        <v>193</v>
      </c>
      <c r="C457" s="2">
        <v>0</v>
      </c>
      <c r="D457" s="3"/>
      <c r="E457" s="2">
        <v>2880000000</v>
      </c>
      <c r="F457" s="4">
        <f>SUM(C457:E457)</f>
        <v>2880000000</v>
      </c>
      <c r="H457" s="3" t="s">
        <v>7</v>
      </c>
      <c r="I457" s="4"/>
      <c r="J457" s="2"/>
      <c r="K457" s="2"/>
      <c r="L457" s="2"/>
      <c r="M457" s="24">
        <f t="shared" ref="M457:M461" si="118">(L457/$L$461)</f>
        <v>0</v>
      </c>
    </row>
    <row r="458" spans="1:13" x14ac:dyDescent="0.2">
      <c r="A458" s="61"/>
      <c r="B458" s="1" t="s">
        <v>194</v>
      </c>
      <c r="C458" s="2">
        <v>0</v>
      </c>
      <c r="D458" s="3"/>
      <c r="E458" s="2">
        <v>1440000000</v>
      </c>
      <c r="F458" s="4">
        <f>SUM(C458:E458)</f>
        <v>1440000000</v>
      </c>
      <c r="H458" s="3" t="s">
        <v>8</v>
      </c>
      <c r="I458" s="4"/>
      <c r="J458" s="2"/>
      <c r="K458" s="2"/>
      <c r="L458" s="2"/>
      <c r="M458" s="24">
        <f t="shared" si="118"/>
        <v>0</v>
      </c>
    </row>
    <row r="459" spans="1:13" x14ac:dyDescent="0.2">
      <c r="A459" s="61"/>
      <c r="B459" s="3" t="s">
        <v>17</v>
      </c>
      <c r="C459" s="2">
        <f>SUM(C457:C458)</f>
        <v>0</v>
      </c>
      <c r="D459" s="2">
        <f t="shared" ref="D459:F459" si="119">SUM(D457:D458)</f>
        <v>0</v>
      </c>
      <c r="E459" s="2">
        <f t="shared" si="119"/>
        <v>4320000000</v>
      </c>
      <c r="F459" s="2">
        <f t="shared" si="119"/>
        <v>4320000000</v>
      </c>
      <c r="H459" s="3" t="s">
        <v>9</v>
      </c>
      <c r="I459" s="4"/>
      <c r="J459" s="2"/>
      <c r="K459" s="2"/>
      <c r="L459" s="2"/>
      <c r="M459" s="24">
        <f t="shared" si="118"/>
        <v>0</v>
      </c>
    </row>
    <row r="460" spans="1:13" x14ac:dyDescent="0.2">
      <c r="A460" s="61"/>
      <c r="B460" s="7"/>
      <c r="C460" s="11"/>
      <c r="D460" s="11"/>
      <c r="E460" s="11"/>
      <c r="F460" s="11"/>
      <c r="H460" s="3" t="s">
        <v>30</v>
      </c>
      <c r="I460" s="3"/>
      <c r="J460" s="2"/>
      <c r="K460" s="2"/>
      <c r="L460" s="2"/>
      <c r="M460" s="24">
        <f t="shared" si="118"/>
        <v>0</v>
      </c>
    </row>
    <row r="461" spans="1:13" x14ac:dyDescent="0.2">
      <c r="A461" s="61"/>
      <c r="B461" s="7"/>
      <c r="C461" s="11"/>
      <c r="D461" s="11"/>
      <c r="E461" s="11"/>
      <c r="F461" s="11"/>
      <c r="H461" s="3" t="s">
        <v>17</v>
      </c>
      <c r="I461" s="4">
        <f>SUM(I456:I460)</f>
        <v>0</v>
      </c>
      <c r="J461" s="4">
        <f>SUM(J456:J460)</f>
        <v>0</v>
      </c>
      <c r="K461" s="4"/>
      <c r="L461" s="4">
        <f>SUM(L456:L460)</f>
        <v>4320000000</v>
      </c>
      <c r="M461" s="24">
        <f t="shared" si="118"/>
        <v>1</v>
      </c>
    </row>
    <row r="462" spans="1:13" ht="11.25" customHeight="1" x14ac:dyDescent="0.2">
      <c r="A462" s="50"/>
      <c r="B462" s="29"/>
    </row>
    <row r="463" spans="1:13" x14ac:dyDescent="0.2">
      <c r="A463" s="273">
        <v>29</v>
      </c>
      <c r="B463" s="252" t="s">
        <v>441</v>
      </c>
      <c r="C463" s="252"/>
      <c r="D463" s="252"/>
      <c r="E463" s="252"/>
      <c r="F463" s="252"/>
      <c r="H463" s="252" t="s">
        <v>138</v>
      </c>
      <c r="I463" s="252"/>
      <c r="J463" s="252"/>
      <c r="K463" s="252"/>
      <c r="L463" s="252"/>
      <c r="M463" s="252"/>
    </row>
    <row r="464" spans="1:13" x14ac:dyDescent="0.2">
      <c r="A464" s="273"/>
      <c r="B464" s="253" t="s">
        <v>18</v>
      </c>
      <c r="C464" s="254" t="s">
        <v>0</v>
      </c>
      <c r="D464" s="254"/>
      <c r="E464" s="254"/>
      <c r="F464" s="253" t="s">
        <v>4</v>
      </c>
      <c r="H464" s="18" t="s">
        <v>5</v>
      </c>
      <c r="I464" s="17" t="s">
        <v>10</v>
      </c>
      <c r="J464" s="17" t="s">
        <v>20</v>
      </c>
      <c r="K464" s="17" t="s">
        <v>21</v>
      </c>
      <c r="L464" s="14" t="s">
        <v>17</v>
      </c>
      <c r="M464" s="15" t="s">
        <v>19</v>
      </c>
    </row>
    <row r="465" spans="1:13" x14ac:dyDescent="0.2">
      <c r="A465" s="273"/>
      <c r="B465" s="253"/>
      <c r="C465" s="16" t="s">
        <v>1</v>
      </c>
      <c r="D465" s="16" t="s">
        <v>2</v>
      </c>
      <c r="E465" s="16" t="s">
        <v>3</v>
      </c>
      <c r="F465" s="253"/>
      <c r="H465" s="3" t="s">
        <v>6</v>
      </c>
      <c r="I465" s="4">
        <v>880000000</v>
      </c>
      <c r="J465" s="2"/>
      <c r="K465" s="2"/>
      <c r="L465" s="2">
        <f>SUM(I465:K465)</f>
        <v>880000000</v>
      </c>
      <c r="M465" s="24">
        <f>(L465/$L$470)</f>
        <v>0.7857142857142857</v>
      </c>
    </row>
    <row r="466" spans="1:13" x14ac:dyDescent="0.2">
      <c r="A466" s="273"/>
      <c r="B466" s="8" t="s">
        <v>139</v>
      </c>
      <c r="C466" s="22">
        <v>50000000</v>
      </c>
      <c r="D466" s="3"/>
      <c r="E466" s="3"/>
      <c r="F466" s="2">
        <f>SUM(C466:E466)</f>
        <v>50000000</v>
      </c>
      <c r="H466" s="3" t="s">
        <v>7</v>
      </c>
      <c r="I466" s="4"/>
      <c r="J466" s="2"/>
      <c r="K466" s="2"/>
      <c r="L466" s="2"/>
      <c r="M466" s="24">
        <f>(L466/$L$470)</f>
        <v>0</v>
      </c>
    </row>
    <row r="467" spans="1:13" x14ac:dyDescent="0.2">
      <c r="A467" s="273"/>
      <c r="B467" s="8" t="s">
        <v>140</v>
      </c>
      <c r="C467" s="22">
        <v>800000000</v>
      </c>
      <c r="D467" s="3"/>
      <c r="E467" s="3"/>
      <c r="F467" s="2">
        <f t="shared" ref="F467:F470" si="120">SUM(C467:E467)</f>
        <v>800000000</v>
      </c>
      <c r="H467" s="3" t="s">
        <v>8</v>
      </c>
      <c r="I467" s="4">
        <v>200000000</v>
      </c>
      <c r="J467" s="2"/>
      <c r="K467" s="2"/>
      <c r="L467" s="2">
        <f t="shared" ref="L467:L468" si="121">SUM(I467:K467)</f>
        <v>200000000</v>
      </c>
      <c r="M467" s="24">
        <f>(L467/$L$470)</f>
        <v>0.17857142857142858</v>
      </c>
    </row>
    <row r="468" spans="1:13" ht="24.75" customHeight="1" x14ac:dyDescent="0.2">
      <c r="A468" s="273"/>
      <c r="B468" s="8" t="s">
        <v>141</v>
      </c>
      <c r="C468" s="22">
        <v>200000000</v>
      </c>
      <c r="D468" s="3"/>
      <c r="E468" s="3"/>
      <c r="F468" s="2">
        <f t="shared" si="120"/>
        <v>200000000</v>
      </c>
      <c r="H468" s="3" t="s">
        <v>9</v>
      </c>
      <c r="I468" s="4"/>
      <c r="J468" s="2">
        <v>40000000</v>
      </c>
      <c r="K468" s="2"/>
      <c r="L468" s="2">
        <f t="shared" si="121"/>
        <v>40000000</v>
      </c>
      <c r="M468" s="24">
        <f>(L468/$L$470)</f>
        <v>3.5714285714285712E-2</v>
      </c>
    </row>
    <row r="469" spans="1:13" x14ac:dyDescent="0.2">
      <c r="A469" s="273"/>
      <c r="B469" s="8" t="s">
        <v>142</v>
      </c>
      <c r="C469" s="22">
        <v>30000000</v>
      </c>
      <c r="D469" s="2"/>
      <c r="E469" s="3"/>
      <c r="F469" s="2">
        <f t="shared" si="120"/>
        <v>30000000</v>
      </c>
      <c r="H469" s="3" t="s">
        <v>30</v>
      </c>
      <c r="I469" s="3"/>
      <c r="J469" s="2"/>
      <c r="K469" s="2"/>
      <c r="L469" s="2"/>
      <c r="M469" s="24">
        <f>(L469/$L$470)</f>
        <v>0</v>
      </c>
    </row>
    <row r="470" spans="1:13" x14ac:dyDescent="0.2">
      <c r="A470" s="273"/>
      <c r="B470" s="9" t="s">
        <v>136</v>
      </c>
      <c r="C470" s="22"/>
      <c r="D470" s="2">
        <v>40000000</v>
      </c>
      <c r="E470" s="3"/>
      <c r="F470" s="2">
        <f t="shared" si="120"/>
        <v>40000000</v>
      </c>
      <c r="H470" s="3" t="s">
        <v>17</v>
      </c>
      <c r="I470" s="4">
        <f>SUM(I465:I469)</f>
        <v>1080000000</v>
      </c>
      <c r="J470" s="4">
        <f>SUM(J465:J469)</f>
        <v>40000000</v>
      </c>
      <c r="K470" s="4"/>
      <c r="L470" s="4">
        <f>SUM(L465:L469)</f>
        <v>1120000000</v>
      </c>
      <c r="M470" s="24">
        <f>SUM(M465:M469)</f>
        <v>1</v>
      </c>
    </row>
    <row r="471" spans="1:13" x14ac:dyDescent="0.2">
      <c r="A471" s="273"/>
      <c r="B471" s="3" t="s">
        <v>17</v>
      </c>
      <c r="C471" s="23">
        <f>SUM(C466:C470)</f>
        <v>1080000000</v>
      </c>
      <c r="D471" s="23">
        <f>SUM(D466:D470)</f>
        <v>40000000</v>
      </c>
      <c r="E471" s="23"/>
      <c r="F471" s="23">
        <f>SUM(F466:F470)</f>
        <v>1120000000</v>
      </c>
      <c r="L471" s="19"/>
    </row>
    <row r="474" spans="1:13" x14ac:dyDescent="0.2">
      <c r="A474" s="277" t="s">
        <v>349</v>
      </c>
      <c r="B474" s="252" t="s">
        <v>440</v>
      </c>
      <c r="C474" s="252"/>
      <c r="D474" s="252"/>
      <c r="E474" s="252"/>
      <c r="F474" s="252"/>
      <c r="H474" s="252" t="s">
        <v>162</v>
      </c>
      <c r="I474" s="252"/>
      <c r="J474" s="252"/>
      <c r="K474" s="252"/>
      <c r="L474" s="252"/>
      <c r="M474" s="252"/>
    </row>
    <row r="475" spans="1:13" x14ac:dyDescent="0.2">
      <c r="A475" s="277"/>
      <c r="B475" s="253" t="s">
        <v>18</v>
      </c>
      <c r="C475" s="254" t="s">
        <v>0</v>
      </c>
      <c r="D475" s="254"/>
      <c r="E475" s="254"/>
      <c r="F475" s="253" t="s">
        <v>4</v>
      </c>
      <c r="H475" s="46" t="s">
        <v>5</v>
      </c>
      <c r="I475" s="45" t="s">
        <v>10</v>
      </c>
      <c r="J475" s="45" t="s">
        <v>20</v>
      </c>
      <c r="K475" s="45" t="s">
        <v>21</v>
      </c>
      <c r="L475" s="14" t="s">
        <v>17</v>
      </c>
      <c r="M475" s="15" t="s">
        <v>19</v>
      </c>
    </row>
    <row r="476" spans="1:13" x14ac:dyDescent="0.2">
      <c r="A476" s="277"/>
      <c r="B476" s="253"/>
      <c r="C476" s="16" t="s">
        <v>1</v>
      </c>
      <c r="D476" s="16" t="s">
        <v>2</v>
      </c>
      <c r="E476" s="16" t="s">
        <v>3</v>
      </c>
      <c r="F476" s="253"/>
      <c r="H476" s="3" t="s">
        <v>6</v>
      </c>
      <c r="I476" s="4">
        <v>0</v>
      </c>
      <c r="J476" s="2">
        <v>85250000</v>
      </c>
      <c r="K476" s="2"/>
      <c r="L476" s="2">
        <f>SUM(I476:K476)</f>
        <v>85250000</v>
      </c>
      <c r="M476" s="24">
        <f>(L476/$L$481)</f>
        <v>0.42625000000000002</v>
      </c>
    </row>
    <row r="477" spans="1:13" x14ac:dyDescent="0.2">
      <c r="A477" s="277"/>
      <c r="B477" s="8" t="s">
        <v>144</v>
      </c>
      <c r="C477" s="22">
        <v>6000000</v>
      </c>
      <c r="D477" s="3"/>
      <c r="E477" s="3"/>
      <c r="F477" s="2">
        <f>SUM(C477:E477)</f>
        <v>6000000</v>
      </c>
      <c r="H477" s="3" t="s">
        <v>7</v>
      </c>
      <c r="I477" s="4">
        <v>0</v>
      </c>
      <c r="J477" s="2"/>
      <c r="K477" s="2"/>
      <c r="L477" s="2"/>
      <c r="M477" s="24">
        <f t="shared" ref="M477:M481" si="122">(L477/$L$481)</f>
        <v>0</v>
      </c>
    </row>
    <row r="478" spans="1:13" s="49" customFormat="1" ht="27.75" customHeight="1" x14ac:dyDescent="0.2">
      <c r="A478" s="277"/>
      <c r="B478" s="8" t="s">
        <v>157</v>
      </c>
      <c r="C478" s="47">
        <v>900000</v>
      </c>
      <c r="D478" s="9"/>
      <c r="E478" s="9"/>
      <c r="F478" s="48">
        <f t="shared" ref="F478:F482" si="123">SUM(C478:E478)</f>
        <v>900000</v>
      </c>
      <c r="H478" s="3" t="s">
        <v>8</v>
      </c>
      <c r="I478" s="4">
        <v>114750000</v>
      </c>
      <c r="J478" s="2"/>
      <c r="K478" s="2"/>
      <c r="L478" s="2">
        <f>SUM(I478:K478)</f>
        <v>114750000</v>
      </c>
      <c r="M478" s="24">
        <f t="shared" si="122"/>
        <v>0.57374999999999998</v>
      </c>
    </row>
    <row r="479" spans="1:13" x14ac:dyDescent="0.2">
      <c r="A479" s="277"/>
      <c r="B479" s="8" t="s">
        <v>158</v>
      </c>
      <c r="C479" s="22">
        <v>107850000</v>
      </c>
      <c r="D479" s="3"/>
      <c r="E479" s="3"/>
      <c r="F479" s="2">
        <f t="shared" si="123"/>
        <v>107850000</v>
      </c>
      <c r="H479" s="3" t="s">
        <v>9</v>
      </c>
      <c r="I479" s="4"/>
      <c r="J479" s="2"/>
      <c r="K479" s="2"/>
      <c r="L479" s="2"/>
      <c r="M479" s="24">
        <f t="shared" si="122"/>
        <v>0</v>
      </c>
    </row>
    <row r="480" spans="1:13" x14ac:dyDescent="0.2">
      <c r="A480" s="277"/>
      <c r="B480" s="8" t="s">
        <v>147</v>
      </c>
      <c r="C480" s="22">
        <v>18000000</v>
      </c>
      <c r="D480" s="2"/>
      <c r="E480" s="3"/>
      <c r="F480" s="2">
        <f t="shared" si="123"/>
        <v>18000000</v>
      </c>
      <c r="H480" s="3" t="s">
        <v>30</v>
      </c>
      <c r="I480" s="3"/>
      <c r="J480" s="2"/>
      <c r="K480" s="2"/>
      <c r="L480" s="2"/>
      <c r="M480" s="24">
        <f t="shared" si="122"/>
        <v>0</v>
      </c>
    </row>
    <row r="481" spans="1:13" ht="22.5" x14ac:dyDescent="0.2">
      <c r="A481" s="277"/>
      <c r="B481" s="9" t="s">
        <v>159</v>
      </c>
      <c r="C481" s="22">
        <v>20400000</v>
      </c>
      <c r="D481" s="2"/>
      <c r="E481" s="3"/>
      <c r="F481" s="2">
        <f t="shared" si="123"/>
        <v>20400000</v>
      </c>
      <c r="H481" s="3" t="s">
        <v>17</v>
      </c>
      <c r="I481" s="4">
        <f>SUM(I476:I480)</f>
        <v>114750000</v>
      </c>
      <c r="J481" s="4">
        <f>SUM(J476:J480)</f>
        <v>85250000</v>
      </c>
      <c r="K481" s="4"/>
      <c r="L481" s="4">
        <f>SUM(L476:L480)</f>
        <v>200000000</v>
      </c>
      <c r="M481" s="24">
        <f t="shared" si="122"/>
        <v>1</v>
      </c>
    </row>
    <row r="482" spans="1:13" x14ac:dyDescent="0.2">
      <c r="A482" s="277"/>
      <c r="B482" s="9" t="s">
        <v>160</v>
      </c>
      <c r="C482" s="22">
        <v>4500000</v>
      </c>
      <c r="D482" s="2"/>
      <c r="E482" s="3"/>
      <c r="F482" s="2">
        <f t="shared" si="123"/>
        <v>4500000</v>
      </c>
    </row>
    <row r="483" spans="1:13" x14ac:dyDescent="0.2">
      <c r="A483" s="277"/>
      <c r="B483" s="9" t="s">
        <v>161</v>
      </c>
      <c r="C483" s="3">
        <v>0</v>
      </c>
      <c r="D483" s="22">
        <v>14700000</v>
      </c>
      <c r="E483" s="3"/>
      <c r="F483" s="2">
        <f>SUM(D483:E483)</f>
        <v>14700000</v>
      </c>
    </row>
    <row r="484" spans="1:13" x14ac:dyDescent="0.2">
      <c r="A484" s="277"/>
      <c r="B484" s="9" t="s">
        <v>152</v>
      </c>
      <c r="C484" s="3">
        <v>0</v>
      </c>
      <c r="D484" s="22">
        <v>27650000</v>
      </c>
      <c r="E484" s="3"/>
      <c r="F484" s="2">
        <f>SUM(D484:E484)</f>
        <v>27650000</v>
      </c>
    </row>
    <row r="485" spans="1:13" x14ac:dyDescent="0.2">
      <c r="A485" s="277"/>
      <c r="B485" s="3" t="s">
        <v>17</v>
      </c>
      <c r="C485" s="23">
        <f>SUM(C477:C484)</f>
        <v>157650000</v>
      </c>
      <c r="D485" s="23">
        <f>SUM(D477:D484)</f>
        <v>42350000</v>
      </c>
      <c r="E485" s="23"/>
      <c r="F485" s="23">
        <f>SUM(F477:F484)</f>
        <v>200000000</v>
      </c>
    </row>
    <row r="486" spans="1:13" x14ac:dyDescent="0.2">
      <c r="A486" s="50"/>
    </row>
    <row r="487" spans="1:13" x14ac:dyDescent="0.2">
      <c r="A487" s="73"/>
      <c r="B487" s="29"/>
    </row>
    <row r="488" spans="1:13" x14ac:dyDescent="0.2">
      <c r="A488" s="75"/>
      <c r="B488" s="74"/>
    </row>
    <row r="489" spans="1:13" x14ac:dyDescent="0.2">
      <c r="A489" s="75"/>
      <c r="B489" s="29"/>
    </row>
    <row r="490" spans="1:13" x14ac:dyDescent="0.2">
      <c r="A490" s="75"/>
      <c r="B490" s="29"/>
    </row>
    <row r="491" spans="1:13" x14ac:dyDescent="0.2">
      <c r="A491" s="75"/>
      <c r="B491" s="29"/>
    </row>
    <row r="492" spans="1:13" x14ac:dyDescent="0.2">
      <c r="A492" s="75"/>
      <c r="B492" s="29"/>
    </row>
    <row r="493" spans="1:13" x14ac:dyDescent="0.2">
      <c r="A493" s="75"/>
      <c r="B493" s="29"/>
    </row>
    <row r="494" spans="1:13" x14ac:dyDescent="0.2">
      <c r="A494" s="75"/>
      <c r="B494" s="29"/>
    </row>
    <row r="495" spans="1:13" x14ac:dyDescent="0.2">
      <c r="A495" s="59"/>
    </row>
    <row r="496" spans="1:13" x14ac:dyDescent="0.2">
      <c r="A496" s="59"/>
    </row>
    <row r="497" spans="1:1" x14ac:dyDescent="0.2">
      <c r="A497" s="59"/>
    </row>
    <row r="498" spans="1:1" x14ac:dyDescent="0.2">
      <c r="A498" s="59"/>
    </row>
    <row r="499" spans="1:1" x14ac:dyDescent="0.2">
      <c r="A499" s="59"/>
    </row>
    <row r="500" spans="1:1" x14ac:dyDescent="0.2">
      <c r="A500" s="59"/>
    </row>
  </sheetData>
  <mergeCells count="220">
    <mergeCell ref="A405:A413"/>
    <mergeCell ref="B405:F405"/>
    <mergeCell ref="H405:M405"/>
    <mergeCell ref="B406:B407"/>
    <mergeCell ref="C406:E406"/>
    <mergeCell ref="F406:F407"/>
    <mergeCell ref="A13:A21"/>
    <mergeCell ref="B13:F13"/>
    <mergeCell ref="H13:M13"/>
    <mergeCell ref="B14:B15"/>
    <mergeCell ref="C14:E14"/>
    <mergeCell ref="F14:F15"/>
    <mergeCell ref="A289:A303"/>
    <mergeCell ref="B33:B34"/>
    <mergeCell ref="C33:E33"/>
    <mergeCell ref="F33:F34"/>
    <mergeCell ref="B55:F55"/>
    <mergeCell ref="H55:M55"/>
    <mergeCell ref="B56:B57"/>
    <mergeCell ref="C56:E56"/>
    <mergeCell ref="F56:F57"/>
    <mergeCell ref="B307:B308"/>
    <mergeCell ref="B204:F204"/>
    <mergeCell ref="B77:F77"/>
    <mergeCell ref="B5:F5"/>
    <mergeCell ref="B6:B7"/>
    <mergeCell ref="C6:E6"/>
    <mergeCell ref="F6:F7"/>
    <mergeCell ref="B24:F24"/>
    <mergeCell ref="B25:B26"/>
    <mergeCell ref="C25:E25"/>
    <mergeCell ref="F25:F26"/>
    <mergeCell ref="H32:M32"/>
    <mergeCell ref="H4:M4"/>
    <mergeCell ref="H87:M87"/>
    <mergeCell ref="H474:M474"/>
    <mergeCell ref="A474:A485"/>
    <mergeCell ref="A439:A451"/>
    <mergeCell ref="A378:A390"/>
    <mergeCell ref="B378:F378"/>
    <mergeCell ref="H378:M378"/>
    <mergeCell ref="B393:F393"/>
    <mergeCell ref="H393:M393"/>
    <mergeCell ref="A393:A401"/>
    <mergeCell ref="H425:M425"/>
    <mergeCell ref="B439:F439"/>
    <mergeCell ref="B440:B441"/>
    <mergeCell ref="C440:E440"/>
    <mergeCell ref="F440:F441"/>
    <mergeCell ref="H439:M439"/>
    <mergeCell ref="H463:M463"/>
    <mergeCell ref="B464:B465"/>
    <mergeCell ref="C464:E464"/>
    <mergeCell ref="F464:F465"/>
    <mergeCell ref="B474:F474"/>
    <mergeCell ref="B475:B476"/>
    <mergeCell ref="C475:E475"/>
    <mergeCell ref="F475:F476"/>
    <mergeCell ref="H454:M454"/>
    <mergeCell ref="A32:A40"/>
    <mergeCell ref="A55:A62"/>
    <mergeCell ref="A125:A133"/>
    <mergeCell ref="B425:F425"/>
    <mergeCell ref="B426:B427"/>
    <mergeCell ref="C426:E426"/>
    <mergeCell ref="F426:F427"/>
    <mergeCell ref="A425:A437"/>
    <mergeCell ref="A87:A95"/>
    <mergeCell ref="A77:A84"/>
    <mergeCell ref="A105:A112"/>
    <mergeCell ref="A204:A211"/>
    <mergeCell ref="A147:A156"/>
    <mergeCell ref="A190:A201"/>
    <mergeCell ref="A215:A229"/>
    <mergeCell ref="A242:A250"/>
    <mergeCell ref="B339:F339"/>
    <mergeCell ref="B340:B341"/>
    <mergeCell ref="C340:E340"/>
    <mergeCell ref="F340:F341"/>
    <mergeCell ref="B32:F32"/>
    <mergeCell ref="B125:F125"/>
    <mergeCell ref="H77:M77"/>
    <mergeCell ref="B78:B79"/>
    <mergeCell ref="C78:E78"/>
    <mergeCell ref="F78:F79"/>
    <mergeCell ref="B88:B89"/>
    <mergeCell ref="F88:F89"/>
    <mergeCell ref="B87:F87"/>
    <mergeCell ref="C88:E88"/>
    <mergeCell ref="B243:B244"/>
    <mergeCell ref="C243:E243"/>
    <mergeCell ref="F243:F244"/>
    <mergeCell ref="B191:B192"/>
    <mergeCell ref="C191:E191"/>
    <mergeCell ref="F191:F192"/>
    <mergeCell ref="B242:F242"/>
    <mergeCell ref="H242:M242"/>
    <mergeCell ref="B160:B161"/>
    <mergeCell ref="C160:E160"/>
    <mergeCell ref="F160:F161"/>
    <mergeCell ref="B190:F190"/>
    <mergeCell ref="H147:M147"/>
    <mergeCell ref="H105:M105"/>
    <mergeCell ref="B106:B107"/>
    <mergeCell ref="C106:E106"/>
    <mergeCell ref="B65:F65"/>
    <mergeCell ref="B66:B67"/>
    <mergeCell ref="C66:E66"/>
    <mergeCell ref="F66:F67"/>
    <mergeCell ref="H24:M24"/>
    <mergeCell ref="H65:M65"/>
    <mergeCell ref="A43:A52"/>
    <mergeCell ref="B43:F43"/>
    <mergeCell ref="H43:M43"/>
    <mergeCell ref="B44:B45"/>
    <mergeCell ref="C44:E44"/>
    <mergeCell ref="F44:F45"/>
    <mergeCell ref="F106:F107"/>
    <mergeCell ref="B105:F105"/>
    <mergeCell ref="A136:A144"/>
    <mergeCell ref="A177:A187"/>
    <mergeCell ref="B177:F177"/>
    <mergeCell ref="H177:M177"/>
    <mergeCell ref="B178:B179"/>
    <mergeCell ref="C178:E178"/>
    <mergeCell ref="H204:M204"/>
    <mergeCell ref="F178:F179"/>
    <mergeCell ref="H190:M190"/>
    <mergeCell ref="B136:F136"/>
    <mergeCell ref="H136:M136"/>
    <mergeCell ref="B137:B138"/>
    <mergeCell ref="C137:E137"/>
    <mergeCell ref="F137:F138"/>
    <mergeCell ref="A159:A163"/>
    <mergeCell ref="C148:E148"/>
    <mergeCell ref="F148:F149"/>
    <mergeCell ref="B159:F159"/>
    <mergeCell ref="B454:F454"/>
    <mergeCell ref="B168:F168"/>
    <mergeCell ref="B147:F147"/>
    <mergeCell ref="A463:A471"/>
    <mergeCell ref="B463:F463"/>
    <mergeCell ref="A353:A366"/>
    <mergeCell ref="A306:A319"/>
    <mergeCell ref="A322:A336"/>
    <mergeCell ref="H416:M416"/>
    <mergeCell ref="A339:A350"/>
    <mergeCell ref="B306:F306"/>
    <mergeCell ref="H159:M159"/>
    <mergeCell ref="B205:B206"/>
    <mergeCell ref="C205:E205"/>
    <mergeCell ref="F205:F206"/>
    <mergeCell ref="H339:M339"/>
    <mergeCell ref="C307:E307"/>
    <mergeCell ref="F307:F308"/>
    <mergeCell ref="B322:F322"/>
    <mergeCell ref="H322:M322"/>
    <mergeCell ref="B323:B324"/>
    <mergeCell ref="C323:E323"/>
    <mergeCell ref="F216:F217"/>
    <mergeCell ref="B148:B149"/>
    <mergeCell ref="B416:F416"/>
    <mergeCell ref="B415:C415"/>
    <mergeCell ref="H97:M97"/>
    <mergeCell ref="H168:M168"/>
    <mergeCell ref="F323:F324"/>
    <mergeCell ref="B98:F98"/>
    <mergeCell ref="B99:B100"/>
    <mergeCell ref="C99:E99"/>
    <mergeCell ref="F99:F100"/>
    <mergeCell ref="H306:M306"/>
    <mergeCell ref="H125:M125"/>
    <mergeCell ref="B126:B127"/>
    <mergeCell ref="C126:E126"/>
    <mergeCell ref="F126:F127"/>
    <mergeCell ref="B116:F116"/>
    <mergeCell ref="B117:B118"/>
    <mergeCell ref="C117:E117"/>
    <mergeCell ref="F117:F118"/>
    <mergeCell ref="H115:M115"/>
    <mergeCell ref="B215:F215"/>
    <mergeCell ref="H232:M232"/>
    <mergeCell ref="B233:F233"/>
    <mergeCell ref="B234:B235"/>
    <mergeCell ref="C234:E234"/>
    <mergeCell ref="F234:F235"/>
    <mergeCell ref="H215:M215"/>
    <mergeCell ref="B216:B217"/>
    <mergeCell ref="C216:E216"/>
    <mergeCell ref="B289:F289"/>
    <mergeCell ref="H289:M289"/>
    <mergeCell ref="B290:B291"/>
    <mergeCell ref="C290:E290"/>
    <mergeCell ref="F290:F291"/>
    <mergeCell ref="A253:A264"/>
    <mergeCell ref="A268:A276"/>
    <mergeCell ref="H279:M279"/>
    <mergeCell ref="B280:F280"/>
    <mergeCell ref="B281:B282"/>
    <mergeCell ref="C281:E281"/>
    <mergeCell ref="F281:F282"/>
    <mergeCell ref="B253:F253"/>
    <mergeCell ref="H253:M253"/>
    <mergeCell ref="B254:B255"/>
    <mergeCell ref="C254:E254"/>
    <mergeCell ref="F254:F255"/>
    <mergeCell ref="B268:F268"/>
    <mergeCell ref="H268:M268"/>
    <mergeCell ref="B269:B270"/>
    <mergeCell ref="C269:E269"/>
    <mergeCell ref="F269:F270"/>
    <mergeCell ref="B353:F353"/>
    <mergeCell ref="H353:M353"/>
    <mergeCell ref="B354:B355"/>
    <mergeCell ref="C354:E354"/>
    <mergeCell ref="F354:F355"/>
    <mergeCell ref="B369:F369"/>
    <mergeCell ref="B370:B371"/>
    <mergeCell ref="C370:E370"/>
    <mergeCell ref="F370:F37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45"/>
  <sheetViews>
    <sheetView topLeftCell="E1" zoomScaleNormal="100" workbookViewId="0">
      <selection activeCell="I2" sqref="I2:N9"/>
    </sheetView>
  </sheetViews>
  <sheetFormatPr baseColWidth="10" defaultRowHeight="15" x14ac:dyDescent="0.25"/>
  <cols>
    <col min="2" max="2" width="80" bestFit="1" customWidth="1"/>
    <col min="3" max="6" width="17.42578125" customWidth="1"/>
    <col min="7" max="7" width="19.28515625" bestFit="1" customWidth="1"/>
    <col min="8" max="8" width="16.7109375" bestFit="1" customWidth="1"/>
    <col min="9" max="9" width="24.85546875" bestFit="1" customWidth="1"/>
    <col min="10" max="11" width="17.85546875" bestFit="1" customWidth="1"/>
    <col min="12" max="12" width="17.42578125" bestFit="1" customWidth="1"/>
    <col min="13" max="13" width="17.85546875" bestFit="1" customWidth="1"/>
    <col min="14" max="14" width="14.140625" customWidth="1"/>
  </cols>
  <sheetData>
    <row r="2" spans="2:14" ht="15" customHeight="1" x14ac:dyDescent="0.25">
      <c r="B2" s="281" t="s">
        <v>205</v>
      </c>
      <c r="C2" s="280" t="s">
        <v>0</v>
      </c>
      <c r="D2" s="280"/>
      <c r="E2" s="280"/>
      <c r="F2" s="283" t="s">
        <v>4</v>
      </c>
      <c r="I2" s="279" t="s">
        <v>206</v>
      </c>
      <c r="J2" s="279"/>
      <c r="K2" s="279"/>
      <c r="L2" s="279"/>
      <c r="M2" s="279"/>
      <c r="N2" s="279"/>
    </row>
    <row r="3" spans="2:14" ht="30" x14ac:dyDescent="0.25">
      <c r="B3" s="282"/>
      <c r="C3" s="95" t="s">
        <v>1</v>
      </c>
      <c r="D3" s="95" t="s">
        <v>2</v>
      </c>
      <c r="E3" s="95" t="s">
        <v>3</v>
      </c>
      <c r="F3" s="283"/>
      <c r="I3" s="100" t="s">
        <v>5</v>
      </c>
      <c r="J3" s="101" t="s">
        <v>10</v>
      </c>
      <c r="K3" s="101" t="s">
        <v>20</v>
      </c>
      <c r="L3" s="101" t="s">
        <v>21</v>
      </c>
      <c r="M3" s="101" t="s">
        <v>17</v>
      </c>
      <c r="N3" s="100" t="s">
        <v>19</v>
      </c>
    </row>
    <row r="4" spans="2:14" ht="30" x14ac:dyDescent="0.25">
      <c r="B4" s="91" t="str">
        <f>'Tablas Río Piedras'!B5:F5</f>
        <v>A. Programa de Fortalecimiento de la coordinación interinstitucional para la educación ambiental</v>
      </c>
      <c r="C4" s="93">
        <f>'Tablas Río Piedras'!C9</f>
        <v>0</v>
      </c>
      <c r="D4" s="93">
        <f>'Tablas Río Piedras'!D9</f>
        <v>0</v>
      </c>
      <c r="E4" s="93">
        <f>'Tablas Río Piedras'!E9</f>
        <v>192000000</v>
      </c>
      <c r="F4" s="93">
        <f>'Tablas Río Piedras'!F9</f>
        <v>192000000</v>
      </c>
      <c r="G4" s="94"/>
      <c r="I4" s="96" t="s">
        <v>6</v>
      </c>
      <c r="J4" s="97">
        <f>'Tablas Río Piedras'!I6+'Tablas Río Piedras'!I15+'Tablas Río Piedras'!I26+'Tablas Río Piedras'!I34+'Tablas Río Piedras'!I45+'Tablas Río Piedras'!I57+'Tablas Río Piedras'!I67+'Tablas Río Piedras'!I79+'Tablas Río Piedras'!I89+'Tablas Río Piedras'!I99+'Tablas Río Piedras'!I107+'Tablas Río Piedras'!I117+'Tablas Río Piedras'!I127+'Tablas Río Piedras'!I138+'Tablas Río Piedras'!I149+'Tablas Río Piedras'!I161+'Tablas Río Piedras'!I170+'Tablas Río Piedras'!I179+'Tablas Río Piedras'!I192+'Tablas Río Piedras'!I206+'Tablas Río Piedras'!I217+'Tablas Río Piedras'!I234+'Tablas Río Piedras'!I244+'Tablas Río Piedras'!I255+'Tablas Río Piedras'!I270+'Tablas Río Piedras'!I281+'Tablas Río Piedras'!I291+'Tablas Río Piedras'!I308+'Tablas Río Piedras'!I324+'Tablas Río Piedras'!I341+'Tablas Río Piedras'!I355+'Tablas Río Piedras'!I370+'Tablas Río Piedras'!I380+'Tablas Río Piedras'!I395+'Tablas Río Piedras'!I407+'Tablas Río Piedras'!I418+'Tablas Río Piedras'!I427+'Tablas Río Piedras'!I441+'Tablas Río Piedras'!I456+'Tablas Río Piedras'!I465+'Tablas Río Piedras'!I476</f>
        <v>21056361000</v>
      </c>
      <c r="K4" s="97">
        <f>'Tablas Río Piedras'!J6+'Tablas Río Piedras'!J15+'Tablas Río Piedras'!J26+'Tablas Río Piedras'!J34+'Tablas Río Piedras'!J45+'Tablas Río Piedras'!J57+'Tablas Río Piedras'!J67+'Tablas Río Piedras'!J79+'Tablas Río Piedras'!J89+'Tablas Río Piedras'!J99+'Tablas Río Piedras'!J107+'Tablas Río Piedras'!J117+'Tablas Río Piedras'!J127+'Tablas Río Piedras'!J138+'Tablas Río Piedras'!J149+'Tablas Río Piedras'!J161+'Tablas Río Piedras'!J170+'Tablas Río Piedras'!J179+'Tablas Río Piedras'!J192+'Tablas Río Piedras'!J206+'Tablas Río Piedras'!J217+'Tablas Río Piedras'!J234+'Tablas Río Piedras'!J244+'Tablas Río Piedras'!J255+'Tablas Río Piedras'!J270+'Tablas Río Piedras'!J281+'Tablas Río Piedras'!J291+'Tablas Río Piedras'!J308+'Tablas Río Piedras'!J324+'Tablas Río Piedras'!J341+'Tablas Río Piedras'!J355+'Tablas Río Piedras'!J370+'Tablas Río Piedras'!J380+'Tablas Río Piedras'!J395+'Tablas Río Piedras'!J407+'Tablas Río Piedras'!J418+'Tablas Río Piedras'!J427+'Tablas Río Piedras'!J441+'Tablas Río Piedras'!J456+'Tablas Río Piedras'!J465+'Tablas Río Piedras'!J476</f>
        <v>9290471000</v>
      </c>
      <c r="L4" s="97">
        <f>'Tablas Río Piedras'!K6+'Tablas Río Piedras'!K15+'Tablas Río Piedras'!K26+'Tablas Río Piedras'!K34+'Tablas Río Piedras'!K45+'Tablas Río Piedras'!K57+'Tablas Río Piedras'!K67+'Tablas Río Piedras'!K79+'Tablas Río Piedras'!K89+'Tablas Río Piedras'!K99+'Tablas Río Piedras'!K107+'Tablas Río Piedras'!K117+'Tablas Río Piedras'!K127+'Tablas Río Piedras'!K138+'Tablas Río Piedras'!K149+'Tablas Río Piedras'!K161+'Tablas Río Piedras'!K170+'Tablas Río Piedras'!K179+'Tablas Río Piedras'!K192+'Tablas Río Piedras'!K206+'Tablas Río Piedras'!K217+'Tablas Río Piedras'!K234+'Tablas Río Piedras'!K244+'Tablas Río Piedras'!K255+'Tablas Río Piedras'!K270+'Tablas Río Piedras'!K281+'Tablas Río Piedras'!K291+'Tablas Río Piedras'!K308+'Tablas Río Piedras'!K324+'Tablas Río Piedras'!K341+'Tablas Río Piedras'!K355+'Tablas Río Piedras'!K370+'Tablas Río Piedras'!K380+'Tablas Río Piedras'!K395+'Tablas Río Piedras'!K407+'Tablas Río Piedras'!K418+'Tablas Río Piedras'!K427+'Tablas Río Piedras'!K441+'Tablas Río Piedras'!K456+'Tablas Río Piedras'!K465+'Tablas Río Piedras'!K476</f>
        <v>21915868700</v>
      </c>
      <c r="M4" s="97">
        <f>'Tablas Río Piedras'!L6+'Tablas Río Piedras'!L15+'Tablas Río Piedras'!L26+'Tablas Río Piedras'!L34+'Tablas Río Piedras'!L45+'Tablas Río Piedras'!L57+'Tablas Río Piedras'!L67+'Tablas Río Piedras'!L79+'Tablas Río Piedras'!L89+'Tablas Río Piedras'!L99+'Tablas Río Piedras'!L107+'Tablas Río Piedras'!L117+'Tablas Río Piedras'!L127+'Tablas Río Piedras'!L138+'Tablas Río Piedras'!L149+'Tablas Río Piedras'!L161+'Tablas Río Piedras'!L170+'Tablas Río Piedras'!L179+'Tablas Río Piedras'!L192+'Tablas Río Piedras'!L206+'Tablas Río Piedras'!L217+'Tablas Río Piedras'!L234+'Tablas Río Piedras'!L244+'Tablas Río Piedras'!L255+'Tablas Río Piedras'!L270+'Tablas Río Piedras'!L281+'Tablas Río Piedras'!L291+'Tablas Río Piedras'!L308+'Tablas Río Piedras'!L324+'Tablas Río Piedras'!L341+'Tablas Río Piedras'!L355+'Tablas Río Piedras'!L370+'Tablas Río Piedras'!L380+'Tablas Río Piedras'!L395+'Tablas Río Piedras'!L407+'Tablas Río Piedras'!L418+'Tablas Río Piedras'!L427+'Tablas Río Piedras'!L441+'Tablas Río Piedras'!L456+'Tablas Río Piedras'!L465+'Tablas Río Piedras'!L476</f>
        <v>52262700700</v>
      </c>
      <c r="N4" s="99">
        <f>M4/$M$9</f>
        <v>0.67982718015882593</v>
      </c>
    </row>
    <row r="5" spans="2:14" x14ac:dyDescent="0.25">
      <c r="B5" s="91" t="str">
        <f>'Tablas Río Piedras'!B13:F13</f>
        <v>Proyecto de Articulación interinstitucional para educación ambiental. 2 años</v>
      </c>
      <c r="C5" s="92">
        <f>'Tablas Río Piedras'!C21</f>
        <v>300000000</v>
      </c>
      <c r="D5" s="92">
        <f>'Tablas Río Piedras'!D21</f>
        <v>0</v>
      </c>
      <c r="E5" s="92">
        <f>'Tablas Río Piedras'!E21</f>
        <v>0</v>
      </c>
      <c r="F5" s="92">
        <f>'Tablas Río Piedras'!F21</f>
        <v>300000000</v>
      </c>
      <c r="I5" s="96" t="s">
        <v>7</v>
      </c>
      <c r="J5" s="97">
        <f>'Tablas Río Piedras'!I7+'Tablas Río Piedras'!I16+'Tablas Río Piedras'!I27+'Tablas Río Piedras'!I35+'Tablas Río Piedras'!I46+'Tablas Río Piedras'!I58+'Tablas Río Piedras'!I68+'Tablas Río Piedras'!I80+'Tablas Río Piedras'!I90+'Tablas Río Piedras'!I100+'Tablas Río Piedras'!I108+'Tablas Río Piedras'!I118+'Tablas Río Piedras'!I128+'Tablas Río Piedras'!I139+'Tablas Río Piedras'!I150+'Tablas Río Piedras'!I162+'Tablas Río Piedras'!I171+'Tablas Río Piedras'!I180+'Tablas Río Piedras'!I193+'Tablas Río Piedras'!I207+'Tablas Río Piedras'!I218+'Tablas Río Piedras'!I235+'Tablas Río Piedras'!I245+'Tablas Río Piedras'!I256+'Tablas Río Piedras'!I271+'Tablas Río Piedras'!I282+'Tablas Río Piedras'!I292+'Tablas Río Piedras'!I309+'Tablas Río Piedras'!I325+'Tablas Río Piedras'!I342+'Tablas Río Piedras'!I356+'Tablas Río Piedras'!I371+'Tablas Río Piedras'!I381+'Tablas Río Piedras'!I396+'Tablas Río Piedras'!I408+'Tablas Río Piedras'!I419+'Tablas Río Piedras'!I428+'Tablas Río Piedras'!I442+'Tablas Río Piedras'!I457+'Tablas Río Piedras'!I466+'Tablas Río Piedras'!I477</f>
        <v>0</v>
      </c>
      <c r="K5" s="97">
        <f>'Tablas Río Piedras'!J7+'Tablas Río Piedras'!J16+'Tablas Río Piedras'!J27+'Tablas Río Piedras'!J35+'Tablas Río Piedras'!J46+'Tablas Río Piedras'!J58+'Tablas Río Piedras'!J68+'Tablas Río Piedras'!J80+'Tablas Río Piedras'!J90+'Tablas Río Piedras'!J100+'Tablas Río Piedras'!J108+'Tablas Río Piedras'!J118+'Tablas Río Piedras'!J128+'Tablas Río Piedras'!J139+'Tablas Río Piedras'!J150+'Tablas Río Piedras'!J162+'Tablas Río Piedras'!J171+'Tablas Río Piedras'!J180+'Tablas Río Piedras'!J193+'Tablas Río Piedras'!J207+'Tablas Río Piedras'!J218+'Tablas Río Piedras'!J235+'Tablas Río Piedras'!J245+'Tablas Río Piedras'!J256+'Tablas Río Piedras'!J271+'Tablas Río Piedras'!J282+'Tablas Río Piedras'!J292+'Tablas Río Piedras'!J309+'Tablas Río Piedras'!J325+'Tablas Río Piedras'!J342+'Tablas Río Piedras'!J356+'Tablas Río Piedras'!J371+'Tablas Río Piedras'!J381+'Tablas Río Piedras'!J396+'Tablas Río Piedras'!J408+'Tablas Río Piedras'!J419+'Tablas Río Piedras'!J428+'Tablas Río Piedras'!J442+'Tablas Río Piedras'!J457+'Tablas Río Piedras'!J466+'Tablas Río Piedras'!J477</f>
        <v>0</v>
      </c>
      <c r="L5" s="97">
        <f>'Tablas Río Piedras'!K7+'Tablas Río Piedras'!K16+'Tablas Río Piedras'!K27+'Tablas Río Piedras'!K35+'Tablas Río Piedras'!K46+'Tablas Río Piedras'!K58+'Tablas Río Piedras'!K68+'Tablas Río Piedras'!K80+'Tablas Río Piedras'!K90+'Tablas Río Piedras'!K100+'Tablas Río Piedras'!K108+'Tablas Río Piedras'!K118+'Tablas Río Piedras'!K128+'Tablas Río Piedras'!K139+'Tablas Río Piedras'!K150+'Tablas Río Piedras'!K162+'Tablas Río Piedras'!K171+'Tablas Río Piedras'!K180+'Tablas Río Piedras'!K193+'Tablas Río Piedras'!K207+'Tablas Río Piedras'!K218+'Tablas Río Piedras'!K235+'Tablas Río Piedras'!K245+'Tablas Río Piedras'!K256+'Tablas Río Piedras'!K271+'Tablas Río Piedras'!K282+'Tablas Río Piedras'!K292+'Tablas Río Piedras'!K309+'Tablas Río Piedras'!K325+'Tablas Río Piedras'!K342+'Tablas Río Piedras'!K356+'Tablas Río Piedras'!K371+'Tablas Río Piedras'!K381+'Tablas Río Piedras'!K396+'Tablas Río Piedras'!K408+'Tablas Río Piedras'!K419+'Tablas Río Piedras'!K428+'Tablas Río Piedras'!K442+'Tablas Río Piedras'!K457+'Tablas Río Piedras'!K466+'Tablas Río Piedras'!K477</f>
        <v>0</v>
      </c>
      <c r="M5" s="97">
        <f>'Tablas Río Piedras'!L7+'Tablas Río Piedras'!L16+'Tablas Río Piedras'!L27+'Tablas Río Piedras'!L35+'Tablas Río Piedras'!L46+'Tablas Río Piedras'!L58+'Tablas Río Piedras'!L68+'Tablas Río Piedras'!L80+'Tablas Río Piedras'!L90+'Tablas Río Piedras'!L100+'Tablas Río Piedras'!L108+'Tablas Río Piedras'!L118+'Tablas Río Piedras'!L128+'Tablas Río Piedras'!L139+'Tablas Río Piedras'!L150+'Tablas Río Piedras'!L162+'Tablas Río Piedras'!L171+'Tablas Río Piedras'!L180+'Tablas Río Piedras'!L193+'Tablas Río Piedras'!L207+'Tablas Río Piedras'!L218+'Tablas Río Piedras'!L235+'Tablas Río Piedras'!L245+'Tablas Río Piedras'!L256+'Tablas Río Piedras'!L271+'Tablas Río Piedras'!L282+'Tablas Río Piedras'!L292+'Tablas Río Piedras'!L309+'Tablas Río Piedras'!L325+'Tablas Río Piedras'!L342+'Tablas Río Piedras'!L356+'Tablas Río Piedras'!L371+'Tablas Río Piedras'!L381+'Tablas Río Piedras'!L396+'Tablas Río Piedras'!L408+'Tablas Río Piedras'!L419+'Tablas Río Piedras'!L428+'Tablas Río Piedras'!L442+'Tablas Río Piedras'!L457+'Tablas Río Piedras'!L466+'Tablas Río Piedras'!L477</f>
        <v>0</v>
      </c>
      <c r="N5" s="98">
        <f t="shared" ref="N5:N9" si="0">M5/$M$9</f>
        <v>0</v>
      </c>
    </row>
    <row r="6" spans="2:14" x14ac:dyDescent="0.25">
      <c r="B6" s="90" t="str">
        <f>'Tablas Río Piedras'!B24:F24</f>
        <v xml:space="preserve">B. Programa de Fortalecimiento del sistema de gestión </v>
      </c>
      <c r="C6" s="92">
        <f>'Tablas Río Piedras'!C30</f>
        <v>0</v>
      </c>
      <c r="D6" s="92">
        <f>'Tablas Río Piedras'!D30</f>
        <v>0</v>
      </c>
      <c r="E6" s="92">
        <f>'Tablas Río Piedras'!E30</f>
        <v>696000000</v>
      </c>
      <c r="F6" s="92">
        <f>'Tablas Río Piedras'!F30</f>
        <v>696000000</v>
      </c>
      <c r="I6" s="96" t="s">
        <v>8</v>
      </c>
      <c r="J6" s="97">
        <f>'Tablas Río Piedras'!I8+'Tablas Río Piedras'!I17+'Tablas Río Piedras'!I28+'Tablas Río Piedras'!I36+'Tablas Río Piedras'!I47+'Tablas Río Piedras'!I59+'Tablas Río Piedras'!I69+'Tablas Río Piedras'!I81+'Tablas Río Piedras'!I91+'Tablas Río Piedras'!I101+'Tablas Río Piedras'!I109+'Tablas Río Piedras'!I119+'Tablas Río Piedras'!I129+'Tablas Río Piedras'!I140+'Tablas Río Piedras'!I151+'Tablas Río Piedras'!I163+'Tablas Río Piedras'!I172+'Tablas Río Piedras'!I181+'Tablas Río Piedras'!I194+'Tablas Río Piedras'!I208+'Tablas Río Piedras'!I219+'Tablas Río Piedras'!I236+'Tablas Río Piedras'!I246+'Tablas Río Piedras'!I257+'Tablas Río Piedras'!I272+'Tablas Río Piedras'!I283+'Tablas Río Piedras'!I293+'Tablas Río Piedras'!I310+'Tablas Río Piedras'!I326+'Tablas Río Piedras'!I343+'Tablas Río Piedras'!I357+'Tablas Río Piedras'!I372+'Tablas Río Piedras'!I382+'Tablas Río Piedras'!I397+'Tablas Río Piedras'!I409+'Tablas Río Piedras'!I420+'Tablas Río Piedras'!I429+'Tablas Río Piedras'!I443+'Tablas Río Piedras'!I458+'Tablas Río Piedras'!I467+'Tablas Río Piedras'!I478</f>
        <v>12773150000</v>
      </c>
      <c r="K6" s="97">
        <f>'Tablas Río Piedras'!J8+'Tablas Río Piedras'!J17+'Tablas Río Piedras'!J28+'Tablas Río Piedras'!J36+'Tablas Río Piedras'!J47+'Tablas Río Piedras'!J59+'Tablas Río Piedras'!J69+'Tablas Río Piedras'!J81+'Tablas Río Piedras'!J91+'Tablas Río Piedras'!J101+'Tablas Río Piedras'!J109+'Tablas Río Piedras'!J119+'Tablas Río Piedras'!J129+'Tablas Río Piedras'!J140+'Tablas Río Piedras'!J151+'Tablas Río Piedras'!J163+'Tablas Río Piedras'!J172+'Tablas Río Piedras'!J181+'Tablas Río Piedras'!J194+'Tablas Río Piedras'!J208+'Tablas Río Piedras'!J219+'Tablas Río Piedras'!J236+'Tablas Río Piedras'!J246+'Tablas Río Piedras'!J257+'Tablas Río Piedras'!J272+'Tablas Río Piedras'!J283+'Tablas Río Piedras'!J293+'Tablas Río Piedras'!J310+'Tablas Río Piedras'!J326+'Tablas Río Piedras'!J343+'Tablas Río Piedras'!J357+'Tablas Río Piedras'!J372+'Tablas Río Piedras'!J382+'Tablas Río Piedras'!J397+'Tablas Río Piedras'!J409+'Tablas Río Piedras'!J420+'Tablas Río Piedras'!J429+'Tablas Río Piedras'!J443+'Tablas Río Piedras'!J458+'Tablas Río Piedras'!J467+'Tablas Río Piedras'!J478</f>
        <v>11220600000</v>
      </c>
      <c r="L6" s="97">
        <f>'Tablas Río Piedras'!K8+'Tablas Río Piedras'!K17+'Tablas Río Piedras'!K28+'Tablas Río Piedras'!K36+'Tablas Río Piedras'!K47+'Tablas Río Piedras'!K59+'Tablas Río Piedras'!K69+'Tablas Río Piedras'!K81+'Tablas Río Piedras'!K91+'Tablas Río Piedras'!K101+'Tablas Río Piedras'!K109+'Tablas Río Piedras'!K119+'Tablas Río Piedras'!K129+'Tablas Río Piedras'!K140+'Tablas Río Piedras'!K151+'Tablas Río Piedras'!K163+'Tablas Río Piedras'!K172+'Tablas Río Piedras'!K181+'Tablas Río Piedras'!K194+'Tablas Río Piedras'!K208+'Tablas Río Piedras'!K219+'Tablas Río Piedras'!K236+'Tablas Río Piedras'!K246+'Tablas Río Piedras'!K257+'Tablas Río Piedras'!K272+'Tablas Río Piedras'!K283+'Tablas Río Piedras'!K293+'Tablas Río Piedras'!K310+'Tablas Río Piedras'!K326+'Tablas Río Piedras'!K343+'Tablas Río Piedras'!K357+'Tablas Río Piedras'!K372+'Tablas Río Piedras'!K382+'Tablas Río Piedras'!K397+'Tablas Río Piedras'!K409+'Tablas Río Piedras'!K420+'Tablas Río Piedras'!K429+'Tablas Río Piedras'!K443+'Tablas Río Piedras'!K458+'Tablas Río Piedras'!K467+'Tablas Río Piedras'!K478</f>
        <v>0</v>
      </c>
      <c r="M6" s="97">
        <f>'Tablas Río Piedras'!L8+'Tablas Río Piedras'!L17+'Tablas Río Piedras'!L28+'Tablas Río Piedras'!L36+'Tablas Río Piedras'!L47+'Tablas Río Piedras'!L59+'Tablas Río Piedras'!L69+'Tablas Río Piedras'!L81+'Tablas Río Piedras'!L91+'Tablas Río Piedras'!L101+'Tablas Río Piedras'!L109+'Tablas Río Piedras'!L119+'Tablas Río Piedras'!L129+'Tablas Río Piedras'!L140+'Tablas Río Piedras'!L151+'Tablas Río Piedras'!L163+'Tablas Río Piedras'!L172+'Tablas Río Piedras'!L181+'Tablas Río Piedras'!L194+'Tablas Río Piedras'!L208+'Tablas Río Piedras'!L219+'Tablas Río Piedras'!L236+'Tablas Río Piedras'!L246+'Tablas Río Piedras'!L257+'Tablas Río Piedras'!L272+'Tablas Río Piedras'!L283+'Tablas Río Piedras'!L293+'Tablas Río Piedras'!L310+'Tablas Río Piedras'!L326+'Tablas Río Piedras'!L343+'Tablas Río Piedras'!L357+'Tablas Río Piedras'!L372+'Tablas Río Piedras'!L382+'Tablas Río Piedras'!L397+'Tablas Río Piedras'!L409+'Tablas Río Piedras'!L420+'Tablas Río Piedras'!L429+'Tablas Río Piedras'!L443+'Tablas Río Piedras'!L458+'Tablas Río Piedras'!L467+'Tablas Río Piedras'!L478</f>
        <v>23993750000</v>
      </c>
      <c r="N6" s="99">
        <f>M6/$M$9</f>
        <v>0.31210793138242526</v>
      </c>
    </row>
    <row r="7" spans="2:14" ht="31.5" customHeight="1" x14ac:dyDescent="0.25">
      <c r="B7" s="90" t="str">
        <f>'Tablas Río Piedras'!B32:F32</f>
        <v>Proyecto de Fortalecimiento del sistema de calidad institucional. 4 años</v>
      </c>
      <c r="C7" s="92">
        <f>'Tablas Río Piedras'!C40</f>
        <v>350000000</v>
      </c>
      <c r="D7" s="92">
        <f>'Tablas Río Piedras'!D40</f>
        <v>250000000</v>
      </c>
      <c r="E7" s="92">
        <f>'Tablas Río Piedras'!E40</f>
        <v>0</v>
      </c>
      <c r="F7" s="92">
        <f>'Tablas Río Piedras'!F40</f>
        <v>600000000</v>
      </c>
      <c r="I7" s="96" t="s">
        <v>9</v>
      </c>
      <c r="J7" s="97">
        <f>'Tablas Río Piedras'!I9+'Tablas Río Piedras'!I18+'Tablas Río Piedras'!I29+'Tablas Río Piedras'!I37+'Tablas Río Piedras'!I48+'Tablas Río Piedras'!I60+'Tablas Río Piedras'!I70+'Tablas Río Piedras'!I82+'Tablas Río Piedras'!I92+'Tablas Río Piedras'!I102+'Tablas Río Piedras'!I110+'Tablas Río Piedras'!I120+'Tablas Río Piedras'!I130+'Tablas Río Piedras'!I141+'Tablas Río Piedras'!I152+'Tablas Río Piedras'!I164+'Tablas Río Piedras'!I173+'Tablas Río Piedras'!I182+'Tablas Río Piedras'!I195+'Tablas Río Piedras'!I209+'Tablas Río Piedras'!I220+'Tablas Río Piedras'!I237+'Tablas Río Piedras'!I247+'Tablas Río Piedras'!I258+'Tablas Río Piedras'!I273+'Tablas Río Piedras'!I284+'Tablas Río Piedras'!I294+'Tablas Río Piedras'!I311+'Tablas Río Piedras'!I327+'Tablas Río Piedras'!I344+'Tablas Río Piedras'!I358+'Tablas Río Piedras'!I373+'Tablas Río Piedras'!I383+'Tablas Río Piedras'!I398+'Tablas Río Piedras'!I410+'Tablas Río Piedras'!I421+'Tablas Río Piedras'!I430+'Tablas Río Piedras'!I444+'Tablas Río Piedras'!I459+'Tablas Río Piedras'!I468+'Tablas Río Piedras'!I479</f>
        <v>580000000</v>
      </c>
      <c r="K7" s="97">
        <f>'Tablas Río Piedras'!J9+'Tablas Río Piedras'!J18+'Tablas Río Piedras'!J29+'Tablas Río Piedras'!J37+'Tablas Río Piedras'!J48+'Tablas Río Piedras'!J60+'Tablas Río Piedras'!J70+'Tablas Río Piedras'!J82+'Tablas Río Piedras'!J92+'Tablas Río Piedras'!J102+'Tablas Río Piedras'!J110+'Tablas Río Piedras'!J120+'Tablas Río Piedras'!J130+'Tablas Río Piedras'!J141+'Tablas Río Piedras'!J152+'Tablas Río Piedras'!J164+'Tablas Río Piedras'!J173+'Tablas Río Piedras'!J182+'Tablas Río Piedras'!J195+'Tablas Río Piedras'!J209+'Tablas Río Piedras'!J220+'Tablas Río Piedras'!J237+'Tablas Río Piedras'!J247+'Tablas Río Piedras'!J258+'Tablas Río Piedras'!J273+'Tablas Río Piedras'!J284+'Tablas Río Piedras'!J294+'Tablas Río Piedras'!J311+'Tablas Río Piedras'!J327+'Tablas Río Piedras'!J344+'Tablas Río Piedras'!J358+'Tablas Río Piedras'!J373+'Tablas Río Piedras'!J383+'Tablas Río Piedras'!J398+'Tablas Río Piedras'!J410+'Tablas Río Piedras'!J421+'Tablas Río Piedras'!J430+'Tablas Río Piedras'!J444+'Tablas Río Piedras'!J459+'Tablas Río Piedras'!J468+'Tablas Río Piedras'!J479</f>
        <v>40000000</v>
      </c>
      <c r="L7" s="97">
        <f>'Tablas Río Piedras'!K9+'Tablas Río Piedras'!K18+'Tablas Río Piedras'!K29+'Tablas Río Piedras'!K37+'Tablas Río Piedras'!K48+'Tablas Río Piedras'!K60+'Tablas Río Piedras'!K70+'Tablas Río Piedras'!K82+'Tablas Río Piedras'!K92+'Tablas Río Piedras'!K102+'Tablas Río Piedras'!K110+'Tablas Río Piedras'!K120+'Tablas Río Piedras'!K130+'Tablas Río Piedras'!K141+'Tablas Río Piedras'!K152+'Tablas Río Piedras'!K164+'Tablas Río Piedras'!K173+'Tablas Río Piedras'!K182+'Tablas Río Piedras'!K195+'Tablas Río Piedras'!K209+'Tablas Río Piedras'!K220+'Tablas Río Piedras'!K237+'Tablas Río Piedras'!K247+'Tablas Río Piedras'!K258+'Tablas Río Piedras'!K273+'Tablas Río Piedras'!K284+'Tablas Río Piedras'!K294+'Tablas Río Piedras'!K311+'Tablas Río Piedras'!K327+'Tablas Río Piedras'!K344+'Tablas Río Piedras'!K358+'Tablas Río Piedras'!K373+'Tablas Río Piedras'!K383+'Tablas Río Piedras'!K398+'Tablas Río Piedras'!K410+'Tablas Río Piedras'!K421+'Tablas Río Piedras'!K430+'Tablas Río Piedras'!K444+'Tablas Río Piedras'!K459+'Tablas Río Piedras'!K468+'Tablas Río Piedras'!K479</f>
        <v>0</v>
      </c>
      <c r="M7" s="97">
        <f>'Tablas Río Piedras'!L9+'Tablas Río Piedras'!L18+'Tablas Río Piedras'!L29+'Tablas Río Piedras'!L37+'Tablas Río Piedras'!L48+'Tablas Río Piedras'!L60+'Tablas Río Piedras'!L70+'Tablas Río Piedras'!L82+'Tablas Río Piedras'!L92+'Tablas Río Piedras'!L102+'Tablas Río Piedras'!L110+'Tablas Río Piedras'!L120+'Tablas Río Piedras'!L130+'Tablas Río Piedras'!L141+'Tablas Río Piedras'!L152+'Tablas Río Piedras'!L164+'Tablas Río Piedras'!L173+'Tablas Río Piedras'!L182+'Tablas Río Piedras'!L195+'Tablas Río Piedras'!L209+'Tablas Río Piedras'!L220+'Tablas Río Piedras'!L237+'Tablas Río Piedras'!L247+'Tablas Río Piedras'!L258+'Tablas Río Piedras'!L273+'Tablas Río Piedras'!L284+'Tablas Río Piedras'!L294+'Tablas Río Piedras'!L311+'Tablas Río Piedras'!L327+'Tablas Río Piedras'!L344+'Tablas Río Piedras'!L358+'Tablas Río Piedras'!L373+'Tablas Río Piedras'!L383+'Tablas Río Piedras'!L398+'Tablas Río Piedras'!L410+'Tablas Río Piedras'!L421+'Tablas Río Piedras'!L430+'Tablas Río Piedras'!L444+'Tablas Río Piedras'!L459+'Tablas Río Piedras'!L468+'Tablas Río Piedras'!L479</f>
        <v>620000000</v>
      </c>
      <c r="N7" s="99">
        <f>M7/$M$9</f>
        <v>8.0648884587487864E-3</v>
      </c>
    </row>
    <row r="8" spans="2:14" x14ac:dyDescent="0.25">
      <c r="B8" s="90" t="str">
        <f>'Tablas Río Piedras'!B43:F43</f>
        <v>Proyecto de Fortalecimiento del sistema de información ambiental de la cuenca. 2 años</v>
      </c>
      <c r="C8" s="92">
        <f>'Tablas Río Piedras'!C52</f>
        <v>410000000</v>
      </c>
      <c r="D8" s="92">
        <f>'Tablas Río Piedras'!D52</f>
        <v>0</v>
      </c>
      <c r="E8" s="92">
        <f>'Tablas Río Piedras'!E52</f>
        <v>0</v>
      </c>
      <c r="F8" s="92">
        <f>'Tablas Río Piedras'!F52</f>
        <v>410000000</v>
      </c>
      <c r="I8" s="96" t="s">
        <v>30</v>
      </c>
      <c r="J8" s="97">
        <f>'Tablas Río Piedras'!I10+'Tablas Río Piedras'!I19+'Tablas Río Piedras'!I30+'Tablas Río Piedras'!I38+'Tablas Río Piedras'!I49+'Tablas Río Piedras'!I61+'Tablas Río Piedras'!I71+'Tablas Río Piedras'!I83+'Tablas Río Piedras'!I93+'Tablas Río Piedras'!I103+'Tablas Río Piedras'!I111+'Tablas Río Piedras'!I121+'Tablas Río Piedras'!I131+'Tablas Río Piedras'!I142+'Tablas Río Piedras'!I153+'Tablas Río Piedras'!I165+'Tablas Río Piedras'!I174+'Tablas Río Piedras'!I183+'Tablas Río Piedras'!I196+'Tablas Río Piedras'!I210+'Tablas Río Piedras'!I221+'Tablas Río Piedras'!I238+'Tablas Río Piedras'!I248+'Tablas Río Piedras'!I259+'Tablas Río Piedras'!I274+'Tablas Río Piedras'!I285+'Tablas Río Piedras'!I295+'Tablas Río Piedras'!I312+'Tablas Río Piedras'!I328+'Tablas Río Piedras'!I345+'Tablas Río Piedras'!I359+'Tablas Río Piedras'!I374+'Tablas Río Piedras'!I384+'Tablas Río Piedras'!I399+'Tablas Río Piedras'!I411+'Tablas Río Piedras'!I422+'Tablas Río Piedras'!I431+'Tablas Río Piedras'!I445+'Tablas Río Piedras'!I460+'Tablas Río Piedras'!I469+'Tablas Río Piedras'!I480</f>
        <v>0</v>
      </c>
      <c r="K8" s="97">
        <f>'Tablas Río Piedras'!J10+'Tablas Río Piedras'!J19+'Tablas Río Piedras'!J30+'Tablas Río Piedras'!J38+'Tablas Río Piedras'!J49+'Tablas Río Piedras'!J61+'Tablas Río Piedras'!J71+'Tablas Río Piedras'!J83+'Tablas Río Piedras'!J93+'Tablas Río Piedras'!J103+'Tablas Río Piedras'!J111+'Tablas Río Piedras'!J121+'Tablas Río Piedras'!J131+'Tablas Río Piedras'!J142+'Tablas Río Piedras'!J153+'Tablas Río Piedras'!J165+'Tablas Río Piedras'!J174+'Tablas Río Piedras'!J183+'Tablas Río Piedras'!J196+'Tablas Río Piedras'!J210+'Tablas Río Piedras'!J221+'Tablas Río Piedras'!J238+'Tablas Río Piedras'!J248+'Tablas Río Piedras'!J259+'Tablas Río Piedras'!J274+'Tablas Río Piedras'!J285+'Tablas Río Piedras'!J295+'Tablas Río Piedras'!J312+'Tablas Río Piedras'!J328+'Tablas Río Piedras'!J345+'Tablas Río Piedras'!J359+'Tablas Río Piedras'!J374+'Tablas Río Piedras'!J384+'Tablas Río Piedras'!J399+'Tablas Río Piedras'!J411+'Tablas Río Piedras'!J422+'Tablas Río Piedras'!J431+'Tablas Río Piedras'!J445+'Tablas Río Piedras'!J460+'Tablas Río Piedras'!J469+'Tablas Río Piedras'!J480</f>
        <v>0</v>
      </c>
      <c r="L8" s="97">
        <f>'Tablas Río Piedras'!K10+'Tablas Río Piedras'!K19+'Tablas Río Piedras'!K30+'Tablas Río Piedras'!K38+'Tablas Río Piedras'!K49+'Tablas Río Piedras'!K61+'Tablas Río Piedras'!K71+'Tablas Río Piedras'!K83+'Tablas Río Piedras'!K93+'Tablas Río Piedras'!K103+'Tablas Río Piedras'!K111+'Tablas Río Piedras'!K121+'Tablas Río Piedras'!K131+'Tablas Río Piedras'!K142+'Tablas Río Piedras'!K153+'Tablas Río Piedras'!K165+'Tablas Río Piedras'!K174+'Tablas Río Piedras'!K183+'Tablas Río Piedras'!K196+'Tablas Río Piedras'!K210+'Tablas Río Piedras'!K221+'Tablas Río Piedras'!K238+'Tablas Río Piedras'!K248+'Tablas Río Piedras'!K259+'Tablas Río Piedras'!K274+'Tablas Río Piedras'!K285+'Tablas Río Piedras'!K295+'Tablas Río Piedras'!K312+'Tablas Río Piedras'!K328+'Tablas Río Piedras'!K345+'Tablas Río Piedras'!K359+'Tablas Río Piedras'!K374+'Tablas Río Piedras'!K384+'Tablas Río Piedras'!K399+'Tablas Río Piedras'!K411+'Tablas Río Piedras'!K422+'Tablas Río Piedras'!K431+'Tablas Río Piedras'!K445+'Tablas Río Piedras'!K460+'Tablas Río Piedras'!K469+'Tablas Río Piedras'!K480</f>
        <v>0</v>
      </c>
      <c r="M8" s="97">
        <f>'Tablas Río Piedras'!L10+'Tablas Río Piedras'!L19+'Tablas Río Piedras'!L30+'Tablas Río Piedras'!L38+'Tablas Río Piedras'!L49+'Tablas Río Piedras'!L61+'Tablas Río Piedras'!L71+'Tablas Río Piedras'!L83+'Tablas Río Piedras'!L93+'Tablas Río Piedras'!L103+'Tablas Río Piedras'!L111+'Tablas Río Piedras'!L121+'Tablas Río Piedras'!L131+'Tablas Río Piedras'!L142+'Tablas Río Piedras'!L153+'Tablas Río Piedras'!L165+'Tablas Río Piedras'!L174+'Tablas Río Piedras'!L183+'Tablas Río Piedras'!L196+'Tablas Río Piedras'!L210+'Tablas Río Piedras'!L221+'Tablas Río Piedras'!L238+'Tablas Río Piedras'!L248+'Tablas Río Piedras'!L259+'Tablas Río Piedras'!L274+'Tablas Río Piedras'!L285+'Tablas Río Piedras'!L295+'Tablas Río Piedras'!L312+'Tablas Río Piedras'!L328+'Tablas Río Piedras'!L345+'Tablas Río Piedras'!L359+'Tablas Río Piedras'!L374+'Tablas Río Piedras'!L384+'Tablas Río Piedras'!L399+'Tablas Río Piedras'!L411+'Tablas Río Piedras'!L422+'Tablas Río Piedras'!L431+'Tablas Río Piedras'!L445+'Tablas Río Piedras'!L460+'Tablas Río Piedras'!L469+'Tablas Río Piedras'!L480</f>
        <v>0</v>
      </c>
      <c r="N8" s="98">
        <f t="shared" si="0"/>
        <v>0</v>
      </c>
    </row>
    <row r="9" spans="2:14" ht="30" x14ac:dyDescent="0.25">
      <c r="B9" s="90" t="str">
        <f>'Tablas Río Piedras'!B55:F55</f>
        <v>Proyecto de Capacitación y formación de los empleados a nivel de postgrado en sistemas de calidad ambiente y administración pública . 4 años</v>
      </c>
      <c r="C9" s="92">
        <f>'Tablas Río Piedras'!C62</f>
        <v>30000000</v>
      </c>
      <c r="D9" s="92">
        <f>'Tablas Río Piedras'!D62</f>
        <v>1620000000</v>
      </c>
      <c r="E9" s="92">
        <f>'Tablas Río Piedras'!E62</f>
        <v>0</v>
      </c>
      <c r="F9" s="92">
        <f>'Tablas Río Piedras'!F62</f>
        <v>1650000000</v>
      </c>
      <c r="I9" s="102" t="s">
        <v>17</v>
      </c>
      <c r="J9" s="103">
        <f>SUM(J4:J8)</f>
        <v>34409511000</v>
      </c>
      <c r="K9" s="103">
        <f t="shared" ref="K9:L9" si="1">SUM(K4:K8)</f>
        <v>20551071000</v>
      </c>
      <c r="L9" s="103">
        <f t="shared" si="1"/>
        <v>21915868700</v>
      </c>
      <c r="M9" s="103">
        <f>SUM(M4:M8)</f>
        <v>76876450700</v>
      </c>
      <c r="N9" s="104">
        <f t="shared" si="0"/>
        <v>1</v>
      </c>
    </row>
    <row r="10" spans="2:14" x14ac:dyDescent="0.25">
      <c r="B10" s="90" t="str">
        <f>'Tablas Río Piedras'!B65:F65</f>
        <v>C. Programa de Educación Ambiental, comunicación y participación comunitaria</v>
      </c>
      <c r="C10" s="92">
        <f>'Tablas Río Piedras'!C74</f>
        <v>0</v>
      </c>
      <c r="D10" s="92">
        <f>'Tablas Río Piedras'!D74</f>
        <v>0</v>
      </c>
      <c r="E10" s="92">
        <f>'Tablas Río Piedras'!E74</f>
        <v>1152000000</v>
      </c>
      <c r="F10" s="92">
        <f>'Tablas Río Piedras'!F74</f>
        <v>1152000000</v>
      </c>
    </row>
    <row r="11" spans="2:14" x14ac:dyDescent="0.25">
      <c r="B11" s="89" t="str">
        <f>'Tablas Río Piedras'!B77:F77</f>
        <v>Proyecto de Educación Ambiental Participativa. 2 años</v>
      </c>
      <c r="C11" s="92">
        <f>'Tablas Río Piedras'!C84</f>
        <v>765000000</v>
      </c>
      <c r="D11" s="92">
        <f>'Tablas Río Piedras'!D84</f>
        <v>0</v>
      </c>
      <c r="E11" s="92">
        <f>'Tablas Río Piedras'!E84</f>
        <v>0</v>
      </c>
      <c r="F11" s="92">
        <f>'Tablas Río Piedras'!F84</f>
        <v>765000000</v>
      </c>
    </row>
    <row r="12" spans="2:14" ht="30" x14ac:dyDescent="0.25">
      <c r="B12" s="90" t="str">
        <f>'Tablas Río Piedras'!B87:F87</f>
        <v>Proyecto de conformación, consolidación y capacitación de comités de gestores ambientales comunitarios. 2 años</v>
      </c>
      <c r="C12" s="92">
        <f>'Tablas Río Piedras'!C95</f>
        <v>300000000</v>
      </c>
      <c r="D12" s="92">
        <f>'Tablas Río Piedras'!D95</f>
        <v>0</v>
      </c>
      <c r="E12" s="92">
        <f>'Tablas Río Piedras'!E95</f>
        <v>0</v>
      </c>
      <c r="F12" s="92">
        <f>'Tablas Río Piedras'!F95</f>
        <v>300000000</v>
      </c>
    </row>
    <row r="13" spans="2:14" ht="30" x14ac:dyDescent="0.25">
      <c r="B13" s="90" t="str">
        <f>'Tablas Río Piedras'!B98:F98</f>
        <v>D. Fortalecimiento de las relaciones sociales e institucionales con grupos étnicas presentes en la cuenca</v>
      </c>
      <c r="C13" s="92">
        <f>'Tablas Río Piedras'!C102</f>
        <v>0</v>
      </c>
      <c r="D13" s="92">
        <f>'Tablas Río Piedras'!D102</f>
        <v>0</v>
      </c>
      <c r="E13" s="92">
        <f>'Tablas Río Piedras'!E102</f>
        <v>480000000</v>
      </c>
      <c r="F13" s="92">
        <f>'Tablas Río Piedras'!F102</f>
        <v>480000000</v>
      </c>
    </row>
    <row r="14" spans="2:14" ht="33.75" customHeight="1" x14ac:dyDescent="0.25">
      <c r="B14" s="90" t="str">
        <f>'Tablas Río Piedras'!B105:F105</f>
        <v>Proyecto de Coordinación institucional con los territorios etnicos. 2 años</v>
      </c>
      <c r="C14" s="92">
        <f>'Tablas Río Piedras'!C112</f>
        <v>460000000</v>
      </c>
      <c r="D14" s="92">
        <f>'Tablas Río Piedras'!D112</f>
        <v>0</v>
      </c>
      <c r="E14" s="92">
        <f>'Tablas Río Piedras'!E112</f>
        <v>0</v>
      </c>
      <c r="F14" s="92">
        <f>'Tablas Río Piedras'!F112</f>
        <v>460000000</v>
      </c>
    </row>
    <row r="15" spans="2:14" x14ac:dyDescent="0.25">
      <c r="B15" s="124" t="str">
        <f>'Tablas Río Piedras'!B116:F116</f>
        <v>E. Programa de Producción limpia de bienes de origen agropecuario</v>
      </c>
      <c r="C15" s="125">
        <f>'Tablas Río Piedras'!C120</f>
        <v>0</v>
      </c>
      <c r="D15" s="125">
        <f>'Tablas Río Piedras'!D120</f>
        <v>0</v>
      </c>
      <c r="E15" s="125">
        <f>'Tablas Río Piedras'!E120</f>
        <v>1158868700</v>
      </c>
      <c r="F15" s="125">
        <f>'Tablas Río Piedras'!F120</f>
        <v>1158868700</v>
      </c>
    </row>
    <row r="16" spans="2:14" x14ac:dyDescent="0.25">
      <c r="B16" s="90" t="str">
        <f>'Tablas Río Piedras'!B125:F125</f>
        <v>Proyecto de Gestión de los residuos generados en la actividad productiva. 8 años</v>
      </c>
      <c r="C16" s="92">
        <f>'Tablas Río Piedras'!C133</f>
        <v>530000000</v>
      </c>
      <c r="D16" s="92">
        <f>'Tablas Río Piedras'!D133</f>
        <v>470000000</v>
      </c>
      <c r="E16" s="92">
        <f>'Tablas Río Piedras'!E133</f>
        <v>0</v>
      </c>
      <c r="F16" s="92">
        <f>'Tablas Río Piedras'!F133</f>
        <v>1000000000</v>
      </c>
    </row>
    <row r="17" spans="2:7" ht="33" customHeight="1" x14ac:dyDescent="0.25">
      <c r="B17" s="90" t="str">
        <f>'Tablas Río Piedras'!B136:F136</f>
        <v>Proyecto de Gestión sostenible del uso del agua en la agroindustria. 4 años</v>
      </c>
      <c r="C17" s="92">
        <f>'Tablas Río Piedras'!C144</f>
        <v>1000000000</v>
      </c>
      <c r="D17" s="92">
        <f>'Tablas Río Piedras'!D144</f>
        <v>1780000000</v>
      </c>
      <c r="E17" s="92">
        <f>'Tablas Río Piedras'!E144</f>
        <v>0</v>
      </c>
      <c r="F17" s="92">
        <f>'Tablas Río Piedras'!F144</f>
        <v>2780000000</v>
      </c>
    </row>
    <row r="18" spans="2:7" ht="30" x14ac:dyDescent="0.25">
      <c r="B18" s="90" t="str">
        <f>'Tablas Río Piedras'!B147:F147</f>
        <v>Proyecto de Capacitación e implementación de tecnologías sostenibles para las actividades agropecuarias. 5 años</v>
      </c>
      <c r="C18" s="92">
        <f>'Tablas Río Piedras'!C156</f>
        <v>100000000</v>
      </c>
      <c r="D18" s="92">
        <f>'Tablas Río Piedras'!D156</f>
        <v>176221000</v>
      </c>
      <c r="E18" s="92">
        <f>'Tablas Río Piedras'!E156</f>
        <v>0</v>
      </c>
      <c r="F18" s="92">
        <f>'Tablas Río Piedras'!F156</f>
        <v>276221000</v>
      </c>
    </row>
    <row r="19" spans="2:7" ht="30" x14ac:dyDescent="0.25">
      <c r="B19" s="90" t="str">
        <f>'Tablas Río Piedras'!B159:F159</f>
        <v>Proyecto de Formulación de un plan de incentivos a las prácticas productivas sostenibles. 1 año</v>
      </c>
      <c r="C19" s="92">
        <f>'Tablas Río Piedras'!C163</f>
        <v>851851000</v>
      </c>
      <c r="D19" s="92">
        <f>'Tablas Río Piedras'!D163</f>
        <v>0</v>
      </c>
      <c r="E19" s="92">
        <f>'Tablas Río Piedras'!E163</f>
        <v>0</v>
      </c>
      <c r="F19" s="92">
        <f>'Tablas Río Piedras'!F163</f>
        <v>851851000</v>
      </c>
    </row>
    <row r="20" spans="2:7" x14ac:dyDescent="0.25">
      <c r="B20" s="90" t="str">
        <f>'Tablas Río Piedras'!B168:F168</f>
        <v>F. Programa de Disminución de la pobreza  y mejoramiento de la calidad de vida</v>
      </c>
      <c r="C20" s="92">
        <f>'Tablas Río Piedras'!C172</f>
        <v>0</v>
      </c>
      <c r="D20" s="92">
        <f>'Tablas Río Piedras'!D172</f>
        <v>0</v>
      </c>
      <c r="E20" s="92">
        <f>'Tablas Río Piedras'!E172</f>
        <v>480000000</v>
      </c>
      <c r="F20" s="92">
        <f>'Tablas Río Piedras'!F172</f>
        <v>480000000</v>
      </c>
    </row>
    <row r="21" spans="2:7" ht="30" x14ac:dyDescent="0.25">
      <c r="B21" s="90" t="str">
        <f>'Tablas Río Piedras'!B177:F177</f>
        <v>Proyecto de Ampliación y mejoramiento en la calidad de servicios de agua potable y saneamiento básico. 4 años</v>
      </c>
      <c r="C21" s="92">
        <f>'Tablas Río Piedras'!C187</f>
        <v>7200000000</v>
      </c>
      <c r="D21" s="92">
        <f>'Tablas Río Piedras'!D187</f>
        <v>12800000000</v>
      </c>
      <c r="E21" s="92">
        <f>'Tablas Río Piedras'!E187</f>
        <v>0</v>
      </c>
      <c r="F21" s="92">
        <f>'Tablas Río Piedras'!F187</f>
        <v>20000000000</v>
      </c>
    </row>
    <row r="22" spans="2:7" ht="46.5" customHeight="1" x14ac:dyDescent="0.25">
      <c r="B22" s="90" t="str">
        <f>'Tablas Río Piedras'!B190:F190</f>
        <v>Proyecto de Formulación de un plan de mejoramiento de hábitat para comunidades localizadas en zonas aptas para uso residencial. 1 año</v>
      </c>
      <c r="C22" s="92">
        <f>'Tablas Río Piedras'!C201</f>
        <v>300000000</v>
      </c>
      <c r="D22" s="92">
        <f>'Tablas Río Piedras'!D201</f>
        <v>0</v>
      </c>
      <c r="E22" s="92">
        <f>'Tablas Río Piedras'!E201</f>
        <v>0</v>
      </c>
      <c r="F22" s="92">
        <f>'Tablas Río Piedras'!F201</f>
        <v>300000000</v>
      </c>
    </row>
    <row r="23" spans="2:7" x14ac:dyDescent="0.25">
      <c r="B23" s="124" t="str">
        <f>'Tablas Río Piedras'!B204:F204</f>
        <v>Proyecto de Evaluación de los mecanismos de gestión de salud y educación. 2 años</v>
      </c>
      <c r="C23" s="125">
        <f>'Tablas Río Piedras'!C211</f>
        <v>250000000</v>
      </c>
      <c r="D23" s="125">
        <f>'Tablas Río Piedras'!D211</f>
        <v>0</v>
      </c>
      <c r="E23" s="125">
        <f>'Tablas Río Piedras'!E211</f>
        <v>0</v>
      </c>
      <c r="F23" s="125">
        <f>'Tablas Río Piedras'!F211</f>
        <v>250000000</v>
      </c>
    </row>
    <row r="24" spans="2:7" ht="30" x14ac:dyDescent="0.25">
      <c r="B24" s="124" t="str">
        <f>'Tablas Río Piedras'!B215:F215</f>
        <v>Proyecto de Capacitación ciudadana para la vigilancia, control y seguimiento de los recursos destinados a invertir. 2 años</v>
      </c>
      <c r="C24" s="125">
        <f>'Tablas Río Piedras'!C229</f>
        <v>200000000</v>
      </c>
      <c r="D24" s="125">
        <f>'Tablas Río Piedras'!D229</f>
        <v>0</v>
      </c>
      <c r="E24" s="125">
        <f>'Tablas Río Piedras'!E229</f>
        <v>0</v>
      </c>
      <c r="F24" s="125">
        <f>'Tablas Río Piedras'!F229</f>
        <v>200000000</v>
      </c>
    </row>
    <row r="25" spans="2:7" x14ac:dyDescent="0.25">
      <c r="B25" s="124" t="str">
        <f>'Tablas Río Piedras'!B233:F233</f>
        <v>G. Programa de Ordenamiento Ambiental  Territorial</v>
      </c>
      <c r="C25" s="125">
        <f>'Tablas Río Piedras'!C237</f>
        <v>0</v>
      </c>
      <c r="D25" s="125">
        <f>'Tablas Río Piedras'!D237</f>
        <v>0</v>
      </c>
      <c r="E25" s="125">
        <f>'Tablas Río Piedras'!E237</f>
        <v>480000000</v>
      </c>
      <c r="F25" s="125">
        <f>'Tablas Río Piedras'!F237</f>
        <v>480000000</v>
      </c>
    </row>
    <row r="26" spans="2:7" ht="30" x14ac:dyDescent="0.25">
      <c r="B26" s="124" t="str">
        <f>'Tablas Río Piedras'!B242:F242</f>
        <v>Proyecto de Incorporación de determinantes ambientales POMCAs en los POT, EOT y PBNOT de los municipios que hacen parte de la Cuenca. 1 año</v>
      </c>
      <c r="C26" s="125">
        <f>'Tablas Río Piedras'!C250</f>
        <v>300000000</v>
      </c>
      <c r="D26" s="125">
        <f>'Tablas Río Piedras'!D250</f>
        <v>0</v>
      </c>
      <c r="E26" s="125">
        <f>'Tablas Río Piedras'!E250</f>
        <v>0</v>
      </c>
      <c r="F26" s="125">
        <f>'Tablas Río Piedras'!F250</f>
        <v>300000000</v>
      </c>
    </row>
    <row r="27" spans="2:7" ht="33.75" customHeight="1" x14ac:dyDescent="0.25">
      <c r="B27" s="124" t="str">
        <f>'Tablas Río Piedras'!B253:F253</f>
        <v>Proyecto de Lineamientos para el ordenamiento y manejo forestal. 10 años</v>
      </c>
      <c r="C27" s="125">
        <f>'Tablas Río Piedras'!C265</f>
        <v>2940910000</v>
      </c>
      <c r="D27" s="125">
        <f>'Tablas Río Piedras'!D265</f>
        <v>0</v>
      </c>
      <c r="E27" s="125">
        <f>'Tablas Río Piedras'!E265</f>
        <v>1600000000</v>
      </c>
      <c r="F27" s="125">
        <f>'Tablas Río Piedras'!F265</f>
        <v>4540910000</v>
      </c>
    </row>
    <row r="28" spans="2:7" x14ac:dyDescent="0.25">
      <c r="B28" s="124" t="str">
        <f>'Tablas Río Piedras'!B268:F268</f>
        <v>Proyecto de Formulación de los lineamientos para el turismo sostenible. 2 años</v>
      </c>
      <c r="C28" s="125">
        <f>'Tablas Río Piedras'!C278</f>
        <v>703000000</v>
      </c>
      <c r="D28" s="125">
        <f>'Tablas Río Piedras'!D278</f>
        <v>0</v>
      </c>
      <c r="E28" s="125">
        <f>'Tablas Río Piedras'!E278</f>
        <v>97000000</v>
      </c>
      <c r="F28" s="125">
        <f>'Tablas Río Piedras'!F278</f>
        <v>800000000</v>
      </c>
      <c r="G28" s="94"/>
    </row>
    <row r="29" spans="2:7" x14ac:dyDescent="0.25">
      <c r="B29" s="124" t="str">
        <f>'Tablas Río Piedras'!B280:F280</f>
        <v>H. Programa de Sostenibilidad ambiental</v>
      </c>
      <c r="C29" s="125">
        <f>'Tablas Río Piedras'!C284</f>
        <v>0</v>
      </c>
      <c r="D29" s="125">
        <f>'Tablas Río Piedras'!D284</f>
        <v>0</v>
      </c>
      <c r="E29" s="125">
        <f>'Tablas Río Piedras'!E284</f>
        <v>480000000</v>
      </c>
      <c r="F29" s="125">
        <f>'Tablas Río Piedras'!F284</f>
        <v>480000000</v>
      </c>
    </row>
    <row r="30" spans="2:7" x14ac:dyDescent="0.25">
      <c r="B30" s="124" t="str">
        <f>'Tablas Río Piedras'!B289:F289</f>
        <v>Proyecto de Restauración  ecológica de bosques, rondas hídricas y nacederos. 10 años</v>
      </c>
      <c r="C30" s="125">
        <f>'Tablas Río Piedras'!C303</f>
        <v>3888600000</v>
      </c>
      <c r="D30" s="125">
        <f>'Tablas Río Piedras'!D303</f>
        <v>0</v>
      </c>
      <c r="E30" s="125">
        <f>'Tablas Río Piedras'!E303</f>
        <v>100000000</v>
      </c>
      <c r="F30" s="125">
        <f>'Tablas Río Piedras'!F303</f>
        <v>3988600000</v>
      </c>
    </row>
    <row r="31" spans="2:7" ht="30" x14ac:dyDescent="0.25">
      <c r="B31" s="124" t="str">
        <f>'Tablas Río Piedras'!B306:F306</f>
        <v>Proyecto de Directrices para la conservación y el uso sostenible de las especies de fauna. 5 años</v>
      </c>
      <c r="C31" s="125">
        <f>'Tablas Río Piedras'!C319</f>
        <v>328000000</v>
      </c>
      <c r="D31" s="125">
        <f>'Tablas Río Piedras'!D319</f>
        <v>422000000</v>
      </c>
      <c r="E31" s="125">
        <f>'Tablas Río Piedras'!E319</f>
        <v>0</v>
      </c>
      <c r="F31" s="125">
        <f>'Tablas Río Piedras'!F319</f>
        <v>750000000</v>
      </c>
    </row>
    <row r="32" spans="2:7" ht="30" x14ac:dyDescent="0.25">
      <c r="B32" s="124" t="str">
        <f>'Tablas Río Piedras'!B322:F322</f>
        <v>Proyecto de establecimiento de una nueva área protegida (AP) para la conservación de la biodiversidad. 2 años</v>
      </c>
      <c r="C32" s="125">
        <f>'Tablas Río Piedras'!C336</f>
        <v>400000000</v>
      </c>
      <c r="D32" s="125">
        <f>'Tablas Río Piedras'!D336</f>
        <v>0</v>
      </c>
      <c r="E32" s="125">
        <f>'Tablas Río Piedras'!E336</f>
        <v>0</v>
      </c>
      <c r="F32" s="125">
        <f>'Tablas Río Piedras'!F336</f>
        <v>400000000</v>
      </c>
    </row>
    <row r="33" spans="2:8" ht="30" x14ac:dyDescent="0.25">
      <c r="B33" s="124" t="str">
        <f>'Tablas Río Piedras'!B339:F339</f>
        <v>Proyecto de Formulación del plan de investigación sobre la base natural de la Cuenca. 2 años</v>
      </c>
      <c r="C33" s="125">
        <f>'Tablas Río Piedras'!C350</f>
        <v>400000000</v>
      </c>
      <c r="D33" s="125">
        <f>'Tablas Río Piedras'!D350</f>
        <v>0</v>
      </c>
      <c r="E33" s="125">
        <f>'Tablas Río Piedras'!E350</f>
        <v>0</v>
      </c>
      <c r="F33" s="125">
        <f>'Tablas Río Piedras'!F350</f>
        <v>400000000</v>
      </c>
    </row>
    <row r="34" spans="2:8" ht="30" x14ac:dyDescent="0.25">
      <c r="B34" s="124" t="str">
        <f>'Tablas Río Piedras'!B353:F353</f>
        <v>Proyecto de Formulación del programa de monitoreo de los ecosistemas, recursos naturales y las variables climáticas. 10 años</v>
      </c>
      <c r="C34" s="125">
        <f>'Tablas Río Piedras'!C365</f>
        <v>3190000000</v>
      </c>
      <c r="D34" s="125">
        <f>'Tablas Río Piedras'!D365</f>
        <v>2410000000</v>
      </c>
      <c r="E34" s="125">
        <f>'Tablas Río Piedras'!E365</f>
        <v>0</v>
      </c>
      <c r="F34" s="125">
        <f>'Tablas Río Piedras'!F365</f>
        <v>5600000000</v>
      </c>
    </row>
    <row r="35" spans="2:8" ht="30" x14ac:dyDescent="0.25">
      <c r="B35" s="124" t="str">
        <f>'Tablas Río Piedras'!B369:F369</f>
        <v>I. Programa de Manejo y Seguimiento  de riesgos ambientales y tecnologicos y  Control integral de  Asentamientos Subnormales</v>
      </c>
      <c r="C35" s="125">
        <f>'Tablas Río Piedras'!C373</f>
        <v>0</v>
      </c>
      <c r="D35" s="125">
        <f>'Tablas Río Piedras'!D373</f>
        <v>0</v>
      </c>
      <c r="E35" s="125">
        <f>'Tablas Río Piedras'!E373</f>
        <v>2880000000</v>
      </c>
      <c r="F35" s="125">
        <f>'Tablas Río Piedras'!F373</f>
        <v>2880000000</v>
      </c>
    </row>
    <row r="36" spans="2:8" ht="30" x14ac:dyDescent="0.25">
      <c r="B36" s="124" t="str">
        <f>'Tablas Río Piedras'!B378:F378</f>
        <v>Proyecto de Estudio de evaluación semi-cuantitativa de riesgos ambientales y tecnológicos (por lo menos a escala 1:25000). 2 años</v>
      </c>
      <c r="C36" s="125">
        <f>'Tablas Río Piedras'!C390</f>
        <v>2732000000</v>
      </c>
      <c r="D36" s="125">
        <f>'Tablas Río Piedras'!D390</f>
        <v>58000000</v>
      </c>
      <c r="E36" s="125">
        <f>'Tablas Río Piedras'!E390</f>
        <v>0</v>
      </c>
      <c r="F36" s="125">
        <f>'Tablas Río Piedras'!F390</f>
        <v>2790000000</v>
      </c>
    </row>
    <row r="37" spans="2:8" x14ac:dyDescent="0.25">
      <c r="B37" s="171" t="str">
        <f>'Tablas Río Piedras'!B393:F393</f>
        <v>Proyecto de Diseño de un sistema de alerta temprana. 1 año</v>
      </c>
      <c r="C37" s="125">
        <f>'Tablas Río Piedras'!C402</f>
        <v>545000000</v>
      </c>
      <c r="D37" s="125">
        <f>'Tablas Río Piedras'!D402</f>
        <v>0</v>
      </c>
      <c r="E37" s="125">
        <f>'Tablas Río Piedras'!E402</f>
        <v>0</v>
      </c>
      <c r="F37" s="125">
        <f>'Tablas Río Piedras'!F402</f>
        <v>545000000</v>
      </c>
    </row>
    <row r="38" spans="2:8" ht="30" x14ac:dyDescent="0.25">
      <c r="B38" s="124" t="str">
        <f>'Tablas Río Piedras'!B405:F405</f>
        <v>Proyecto de Estudio demografico para la definición de zonas de expansión urbanas. 1 año</v>
      </c>
      <c r="C38" s="125">
        <f>'Tablas Río Piedras'!C412</f>
        <v>200000000</v>
      </c>
      <c r="D38" s="125">
        <f>'Tablas Río Piedras'!D412</f>
        <v>0</v>
      </c>
      <c r="E38" s="125">
        <f>'Tablas Río Piedras'!E412</f>
        <v>0</v>
      </c>
      <c r="F38" s="125">
        <f>'Tablas Río Piedras'!F412</f>
        <v>200000000</v>
      </c>
      <c r="G38" s="167"/>
    </row>
    <row r="39" spans="2:8" ht="30" x14ac:dyDescent="0.25">
      <c r="B39" s="124" t="str">
        <f>'Tablas Río Piedras'!B416:F416</f>
        <v>J. Programa de Recuperación,  mantenimiento y protección de las rondas hídricas y Acuíferos</v>
      </c>
      <c r="C39" s="125">
        <f>'Tablas Río Piedras'!C422</f>
        <v>0</v>
      </c>
      <c r="D39" s="125">
        <f>'Tablas Río Piedras'!D422</f>
        <v>0</v>
      </c>
      <c r="E39" s="125">
        <f>'Tablas Río Piedras'!E422</f>
        <v>7800000000</v>
      </c>
      <c r="F39" s="125">
        <f>'Tablas Río Piedras'!F422</f>
        <v>7800000000</v>
      </c>
    </row>
    <row r="40" spans="2:8" ht="30" x14ac:dyDescent="0.25">
      <c r="B40" s="124" t="str">
        <f>'Tablas Río Piedras'!B425:F425</f>
        <v>Proyecto de Delimitación física, recuperación  y saneamiento de las rondas hídricas del río y principales afluentes. 4 años</v>
      </c>
      <c r="C40" s="125">
        <f>'Tablas Río Piedras'!C437</f>
        <v>439000000</v>
      </c>
      <c r="D40" s="125">
        <f>'Tablas Río Piedras'!D437</f>
        <v>41000000</v>
      </c>
      <c r="E40" s="125">
        <f>'Tablas Río Piedras'!E437</f>
        <v>0</v>
      </c>
      <c r="F40" s="125">
        <f>'Tablas Río Piedras'!F437</f>
        <v>480000000</v>
      </c>
    </row>
    <row r="41" spans="2:8" ht="27.75" customHeight="1" x14ac:dyDescent="0.25">
      <c r="B41" s="124" t="str">
        <f>'Tablas Río Piedras'!B439:F439</f>
        <v>Proyecto de Delimitación Física de las áreas de recarga de Acuíferos. 4 años</v>
      </c>
      <c r="C41" s="125">
        <f>'Tablas Río Piedras'!C451</f>
        <v>4043400000</v>
      </c>
      <c r="D41" s="125">
        <f>'Tablas Río Piedras'!D451</f>
        <v>456600000</v>
      </c>
      <c r="E41" s="125">
        <f>'Tablas Río Piedras'!E451</f>
        <v>0</v>
      </c>
      <c r="F41" s="125">
        <f>'Tablas Río Piedras'!F451</f>
        <v>4500000000</v>
      </c>
    </row>
    <row r="42" spans="2:8" x14ac:dyDescent="0.25">
      <c r="B42" s="124" t="str">
        <f>'Tablas Río Piedras'!B454:F454</f>
        <v>K. Programa de Control, seguimiento y monitoreo del recurso hídrico</v>
      </c>
      <c r="C42" s="125">
        <f>'Tablas Río Piedras'!C459</f>
        <v>0</v>
      </c>
      <c r="D42" s="125">
        <f>'Tablas Río Piedras'!D459</f>
        <v>0</v>
      </c>
      <c r="E42" s="125">
        <f>'Tablas Río Piedras'!E459</f>
        <v>4320000000</v>
      </c>
      <c r="F42" s="125">
        <f>'Tablas Río Piedras'!F459</f>
        <v>4320000000</v>
      </c>
    </row>
    <row r="43" spans="2:8" x14ac:dyDescent="0.25">
      <c r="B43" s="124" t="str">
        <f>'Tablas Río Piedras'!B463:F463</f>
        <v>Proyecto de  Fortalecimiento de redes de monitoreo de la calidad del agua. 2 años</v>
      </c>
      <c r="C43" s="125">
        <f>'Tablas Río Piedras'!C471</f>
        <v>1080000000</v>
      </c>
      <c r="D43" s="125">
        <f>'Tablas Río Piedras'!D471</f>
        <v>40000000</v>
      </c>
      <c r="E43" s="125">
        <f>'Tablas Río Piedras'!E471</f>
        <v>0</v>
      </c>
      <c r="F43" s="125">
        <f>'Tablas Río Piedras'!F471</f>
        <v>1120000000</v>
      </c>
    </row>
    <row r="44" spans="2:8" ht="30" x14ac:dyDescent="0.25">
      <c r="B44" s="124" t="str">
        <f>'Tablas Río Piedras'!B474:F474</f>
        <v>Proyecto de Instrumentación de cuencas para manejo y aprovechamiento controlado del recurso hídrico superficial y subterráneo. 4 años</v>
      </c>
      <c r="C44" s="125">
        <f>'Tablas Río Piedras'!C485</f>
        <v>157650000</v>
      </c>
      <c r="D44" s="125">
        <f>'Tablas Río Piedras'!D485</f>
        <v>42350000</v>
      </c>
      <c r="E44" s="125">
        <f>'Tablas Río Piedras'!E485</f>
        <v>0</v>
      </c>
      <c r="F44" s="125">
        <f>'Tablas Río Piedras'!F485</f>
        <v>200000000</v>
      </c>
    </row>
    <row r="45" spans="2:8" x14ac:dyDescent="0.25">
      <c r="B45" s="172" t="s">
        <v>17</v>
      </c>
      <c r="C45" s="173">
        <f>SUM(C4:C44)</f>
        <v>34394411000</v>
      </c>
      <c r="D45" s="173">
        <f>SUM(D4:D44)</f>
        <v>20566171000</v>
      </c>
      <c r="E45" s="173">
        <f>SUM(E4:E44)</f>
        <v>21915868700</v>
      </c>
      <c r="F45" s="173">
        <f>SUM(F4:F44)</f>
        <v>76876450700</v>
      </c>
      <c r="G45" s="94">
        <f>F4+F6+F10+F13+F15+F20+F25+F29+F35+F39+F42</f>
        <v>20118868700</v>
      </c>
      <c r="H45" s="94">
        <f>F45-G45</f>
        <v>56757582000</v>
      </c>
    </row>
  </sheetData>
  <mergeCells count="4">
    <mergeCell ref="I2:N2"/>
    <mergeCell ref="C2:E2"/>
    <mergeCell ref="B2:B3"/>
    <mergeCell ref="F2:F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3"/>
  <sheetViews>
    <sheetView zoomScale="85" zoomScaleNormal="85" workbookViewId="0">
      <pane xSplit="3" ySplit="1" topLeftCell="E30" activePane="bottomRight" state="frozen"/>
      <selection pane="topRight" activeCell="D1" sqref="D1"/>
      <selection pane="bottomLeft" activeCell="A2" sqref="A2"/>
      <selection pane="bottomRight" activeCell="C37" sqref="C37:N46"/>
    </sheetView>
  </sheetViews>
  <sheetFormatPr baseColWidth="10" defaultRowHeight="15" x14ac:dyDescent="0.25"/>
  <cols>
    <col min="1" max="1" width="9.85546875" style="85" bestFit="1" customWidth="1"/>
    <col min="2" max="2" width="4.28515625" bestFit="1" customWidth="1"/>
    <col min="3" max="3" width="64.85546875" customWidth="1"/>
    <col min="4" max="4" width="20.5703125" customWidth="1"/>
    <col min="5" max="5" width="19.5703125" customWidth="1"/>
    <col min="6" max="6" width="18.85546875" customWidth="1"/>
    <col min="7" max="11" width="19.5703125" customWidth="1"/>
    <col min="12" max="13" width="18.85546875" customWidth="1"/>
    <col min="14" max="14" width="20.85546875" customWidth="1"/>
    <col min="15" max="15" width="16" bestFit="1" customWidth="1"/>
    <col min="16" max="16" width="17.85546875" style="84" bestFit="1" customWidth="1"/>
    <col min="17" max="17" width="14.7109375" style="84" bestFit="1" customWidth="1"/>
    <col min="18" max="18" width="19.42578125" style="84" bestFit="1" customWidth="1"/>
  </cols>
  <sheetData>
    <row r="1" spans="1:18" x14ac:dyDescent="0.25">
      <c r="A1" s="286" t="s">
        <v>204</v>
      </c>
      <c r="B1" s="285" t="s">
        <v>203</v>
      </c>
      <c r="C1" s="285" t="s">
        <v>202</v>
      </c>
      <c r="D1" s="285" t="s">
        <v>201</v>
      </c>
      <c r="E1" s="285"/>
      <c r="F1" s="285"/>
      <c r="G1" s="285"/>
      <c r="H1" s="285"/>
      <c r="I1" s="285"/>
      <c r="J1" s="285"/>
      <c r="K1" s="285"/>
      <c r="L1" s="285"/>
      <c r="M1" s="168"/>
      <c r="N1" s="285" t="s">
        <v>17</v>
      </c>
    </row>
    <row r="2" spans="1:18" x14ac:dyDescent="0.25">
      <c r="A2" s="286"/>
      <c r="B2" s="285"/>
      <c r="C2" s="285"/>
      <c r="D2" s="168" t="s">
        <v>443</v>
      </c>
      <c r="E2" s="168" t="s">
        <v>444</v>
      </c>
      <c r="F2" s="168" t="s">
        <v>445</v>
      </c>
      <c r="G2" s="168" t="s">
        <v>446</v>
      </c>
      <c r="H2" s="168" t="s">
        <v>447</v>
      </c>
      <c r="I2" s="168" t="s">
        <v>448</v>
      </c>
      <c r="J2" s="168" t="s">
        <v>449</v>
      </c>
      <c r="K2" s="168" t="s">
        <v>450</v>
      </c>
      <c r="L2" s="168" t="s">
        <v>451</v>
      </c>
      <c r="M2" s="168" t="s">
        <v>452</v>
      </c>
      <c r="N2" s="285"/>
    </row>
    <row r="3" spans="1:18" x14ac:dyDescent="0.25">
      <c r="A3" s="169" t="s">
        <v>351</v>
      </c>
      <c r="B3" s="138">
        <v>1</v>
      </c>
      <c r="C3" s="141" t="str">
        <f>'Resumen Totales'!B5</f>
        <v>Proyecto de Articulación interinstitucional para educación ambiental. 2 años</v>
      </c>
      <c r="D3" s="108">
        <v>150000000</v>
      </c>
      <c r="E3" s="108">
        <v>150000000</v>
      </c>
      <c r="F3" s="88"/>
      <c r="G3" s="174"/>
      <c r="H3" s="88"/>
      <c r="I3" s="88"/>
      <c r="J3" s="88"/>
      <c r="K3" s="88"/>
      <c r="L3" s="88"/>
      <c r="M3" s="88"/>
      <c r="N3" s="140">
        <f>SUM(D3:M3)</f>
        <v>300000000</v>
      </c>
      <c r="O3" s="87"/>
    </row>
    <row r="4" spans="1:18" x14ac:dyDescent="0.25">
      <c r="A4" s="287" t="s">
        <v>352</v>
      </c>
      <c r="B4" s="138">
        <v>2</v>
      </c>
      <c r="C4" s="141" t="str">
        <f>'Resumen Totales'!B7</f>
        <v>Proyecto de Fortalecimiento del sistema de calidad institucional. 4 años</v>
      </c>
      <c r="D4" s="108">
        <v>150000000</v>
      </c>
      <c r="E4" s="108">
        <v>150000000</v>
      </c>
      <c r="F4" s="108">
        <v>150000000</v>
      </c>
      <c r="G4" s="108">
        <v>150000000</v>
      </c>
      <c r="H4" s="175"/>
      <c r="I4" s="175"/>
      <c r="J4" s="175"/>
      <c r="K4" s="175"/>
      <c r="L4" s="175"/>
      <c r="M4" s="175"/>
      <c r="N4" s="140">
        <f t="shared" ref="N4:N32" si="0">SUM(D4:M4)</f>
        <v>600000000</v>
      </c>
      <c r="O4" s="87"/>
    </row>
    <row r="5" spans="1:18" ht="24" x14ac:dyDescent="0.25">
      <c r="A5" s="287"/>
      <c r="B5" s="138">
        <v>3</v>
      </c>
      <c r="C5" s="141" t="str">
        <f>'Resumen Totales'!B8</f>
        <v>Proyecto de Fortalecimiento del sistema de información ambiental de la cuenca. 2 años</v>
      </c>
      <c r="D5" s="108">
        <v>205000000</v>
      </c>
      <c r="E5" s="108">
        <v>205000000</v>
      </c>
      <c r="F5" s="175"/>
      <c r="G5" s="174"/>
      <c r="H5" s="174"/>
      <c r="I5" s="174"/>
      <c r="J5" s="174"/>
      <c r="K5" s="174"/>
      <c r="L5" s="174"/>
      <c r="M5" s="174"/>
      <c r="N5" s="140">
        <f t="shared" si="0"/>
        <v>410000000</v>
      </c>
      <c r="O5" s="87"/>
    </row>
    <row r="6" spans="1:18" ht="24" x14ac:dyDescent="0.25">
      <c r="A6" s="287"/>
      <c r="B6" s="138">
        <v>4</v>
      </c>
      <c r="C6" s="141" t="str">
        <f>'Resumen Totales'!B9</f>
        <v>Proyecto de Capacitación y formación de los empleados a nivel de postgrado en sistemas de calidad ambiente y administración pública . 4 años</v>
      </c>
      <c r="D6" s="108">
        <v>412500000</v>
      </c>
      <c r="E6" s="108">
        <v>412500000</v>
      </c>
      <c r="F6" s="108">
        <v>412500000</v>
      </c>
      <c r="G6" s="108">
        <v>412500000</v>
      </c>
      <c r="H6" s="175"/>
      <c r="I6" s="175"/>
      <c r="J6" s="175"/>
      <c r="K6" s="175"/>
      <c r="L6" s="175"/>
      <c r="M6" s="175"/>
      <c r="N6" s="140">
        <f t="shared" si="0"/>
        <v>1650000000</v>
      </c>
      <c r="O6" s="87"/>
    </row>
    <row r="7" spans="1:18" x14ac:dyDescent="0.25">
      <c r="A7" s="287" t="s">
        <v>353</v>
      </c>
      <c r="B7" s="138">
        <v>5</v>
      </c>
      <c r="C7" s="139" t="str">
        <f>'Resumen Totales'!B11</f>
        <v>Proyecto de Educación Ambiental Participativa. 2 años</v>
      </c>
      <c r="D7" s="108">
        <v>382500000</v>
      </c>
      <c r="E7" s="108">
        <v>382500000</v>
      </c>
      <c r="F7" s="175"/>
      <c r="G7" s="174"/>
      <c r="H7" s="174"/>
      <c r="I7" s="174"/>
      <c r="J7" s="174"/>
      <c r="K7" s="174"/>
      <c r="L7" s="174"/>
      <c r="M7" s="174"/>
      <c r="N7" s="140">
        <f t="shared" si="0"/>
        <v>765000000</v>
      </c>
      <c r="O7" s="87"/>
    </row>
    <row r="8" spans="1:18" ht="24" x14ac:dyDescent="0.25">
      <c r="A8" s="287"/>
      <c r="B8" s="138">
        <v>6</v>
      </c>
      <c r="C8" s="139" t="str">
        <f>'Resumen Totales'!B12</f>
        <v>Proyecto de conformación, consolidación y capacitación de comités de gestores ambientales comunitarios. 2 años</v>
      </c>
      <c r="D8" s="108">
        <v>150000000</v>
      </c>
      <c r="E8" s="108">
        <v>150000000</v>
      </c>
      <c r="F8" s="175"/>
      <c r="G8" s="174"/>
      <c r="H8" s="174"/>
      <c r="I8" s="174"/>
      <c r="J8" s="174"/>
      <c r="K8" s="174"/>
      <c r="L8" s="174"/>
      <c r="M8" s="174"/>
      <c r="N8" s="140">
        <f t="shared" si="0"/>
        <v>300000000</v>
      </c>
      <c r="O8" s="87"/>
    </row>
    <row r="9" spans="1:18" x14ac:dyDescent="0.25">
      <c r="A9" s="169" t="s">
        <v>354</v>
      </c>
      <c r="B9" s="138">
        <v>7</v>
      </c>
      <c r="C9" s="141" t="str">
        <f>'Resumen Totales'!B14</f>
        <v>Proyecto de Coordinación institucional con los territorios etnicos. 2 años</v>
      </c>
      <c r="D9" s="108">
        <v>230000000</v>
      </c>
      <c r="E9" s="108">
        <v>230000000</v>
      </c>
      <c r="F9" s="175"/>
      <c r="G9" s="174"/>
      <c r="H9" s="174"/>
      <c r="I9" s="174"/>
      <c r="J9" s="174"/>
      <c r="K9" s="174"/>
      <c r="L9" s="174"/>
      <c r="M9" s="174"/>
      <c r="N9" s="140">
        <f t="shared" si="0"/>
        <v>460000000</v>
      </c>
      <c r="O9" s="87"/>
      <c r="P9" s="86"/>
    </row>
    <row r="10" spans="1:18" ht="24" x14ac:dyDescent="0.25">
      <c r="A10" s="287" t="s">
        <v>355</v>
      </c>
      <c r="B10" s="138">
        <v>8</v>
      </c>
      <c r="C10" s="141" t="str">
        <f>'Resumen Totales'!B16</f>
        <v>Proyecto de Gestión de los residuos generados en la actividad productiva. 8 años</v>
      </c>
      <c r="D10" s="108">
        <v>125000000</v>
      </c>
      <c r="E10" s="108">
        <v>125000000</v>
      </c>
      <c r="F10" s="108">
        <v>125000000</v>
      </c>
      <c r="G10" s="108">
        <v>125000000</v>
      </c>
      <c r="H10" s="108">
        <v>125000000</v>
      </c>
      <c r="I10" s="108">
        <v>125000000</v>
      </c>
      <c r="J10" s="108">
        <v>125000000</v>
      </c>
      <c r="K10" s="108">
        <v>125000000</v>
      </c>
      <c r="L10" s="175"/>
      <c r="M10" s="175"/>
      <c r="N10" s="140">
        <f t="shared" si="0"/>
        <v>1000000000</v>
      </c>
      <c r="O10" s="87"/>
    </row>
    <row r="11" spans="1:18" x14ac:dyDescent="0.25">
      <c r="A11" s="287"/>
      <c r="B11" s="138">
        <v>9</v>
      </c>
      <c r="C11" s="141" t="str">
        <f>'Resumen Totales'!B17</f>
        <v>Proyecto de Gestión sostenible del uso del agua en la agroindustria. 4 años</v>
      </c>
      <c r="D11" s="108">
        <v>695000000</v>
      </c>
      <c r="E11" s="108">
        <v>695000000</v>
      </c>
      <c r="F11" s="108">
        <v>695000000</v>
      </c>
      <c r="G11" s="108">
        <v>695000000</v>
      </c>
      <c r="H11" s="175"/>
      <c r="I11" s="175"/>
      <c r="J11" s="175"/>
      <c r="K11" s="175"/>
      <c r="L11" s="175"/>
      <c r="M11" s="175"/>
      <c r="N11" s="140">
        <f t="shared" si="0"/>
        <v>2780000000</v>
      </c>
      <c r="O11" s="87"/>
    </row>
    <row r="12" spans="1:18" ht="24" x14ac:dyDescent="0.25">
      <c r="A12" s="287"/>
      <c r="B12" s="138">
        <v>10</v>
      </c>
      <c r="C12" s="141" t="str">
        <f>'Resumen Totales'!B18</f>
        <v>Proyecto de Capacitación e implementación de tecnologías sostenibles para las actividades agropecuarias. 5 años</v>
      </c>
      <c r="D12" s="108">
        <v>55244200</v>
      </c>
      <c r="E12" s="108">
        <v>55244200</v>
      </c>
      <c r="F12" s="108">
        <v>55244200</v>
      </c>
      <c r="G12" s="108">
        <v>55244200</v>
      </c>
      <c r="H12" s="108">
        <v>55244200</v>
      </c>
      <c r="I12" s="175"/>
      <c r="J12" s="175"/>
      <c r="K12" s="175"/>
      <c r="L12" s="175"/>
      <c r="M12" s="175"/>
      <c r="N12" s="140">
        <f t="shared" si="0"/>
        <v>276221000</v>
      </c>
      <c r="O12" s="87"/>
      <c r="R12" s="86"/>
    </row>
    <row r="13" spans="1:18" ht="24" x14ac:dyDescent="0.25">
      <c r="A13" s="287"/>
      <c r="B13" s="138">
        <v>11</v>
      </c>
      <c r="C13" s="141" t="str">
        <f>'Resumen Totales'!B19</f>
        <v>Proyecto de Formulación de un plan de incentivos a las prácticas productivas sostenibles. 1 año</v>
      </c>
      <c r="D13" s="108">
        <v>851851000</v>
      </c>
      <c r="E13" s="175"/>
      <c r="F13" s="175"/>
      <c r="G13" s="174"/>
      <c r="H13" s="174"/>
      <c r="I13" s="174"/>
      <c r="J13" s="174"/>
      <c r="K13" s="174"/>
      <c r="L13" s="174"/>
      <c r="M13" s="174"/>
      <c r="N13" s="140">
        <f t="shared" si="0"/>
        <v>851851000</v>
      </c>
      <c r="O13" s="87"/>
    </row>
    <row r="14" spans="1:18" ht="24" x14ac:dyDescent="0.25">
      <c r="A14" s="287" t="s">
        <v>356</v>
      </c>
      <c r="B14" s="138">
        <v>12</v>
      </c>
      <c r="C14" s="141" t="str">
        <f>'Resumen Totales'!B21</f>
        <v>Proyecto de Ampliación y mejoramiento en la calidad de servicios de agua potable y saneamiento básico. 4 años</v>
      </c>
      <c r="D14" s="108">
        <v>5000000000</v>
      </c>
      <c r="E14" s="108">
        <v>5000000000</v>
      </c>
      <c r="F14" s="108">
        <v>5000000000</v>
      </c>
      <c r="G14" s="108">
        <v>5000000000</v>
      </c>
      <c r="H14" s="175"/>
      <c r="I14" s="175"/>
      <c r="J14" s="175"/>
      <c r="K14" s="175"/>
      <c r="L14" s="175"/>
      <c r="M14" s="175"/>
      <c r="N14" s="140">
        <f t="shared" si="0"/>
        <v>20000000000</v>
      </c>
      <c r="O14" s="87"/>
    </row>
    <row r="15" spans="1:18" ht="24" x14ac:dyDescent="0.25">
      <c r="A15" s="287"/>
      <c r="B15" s="138">
        <v>13</v>
      </c>
      <c r="C15" s="141" t="str">
        <f>'Resumen Totales'!B22</f>
        <v>Proyecto de Formulación de un plan de mejoramiento de hábitat para comunidades localizadas en zonas aptas para uso residencial. 1 año</v>
      </c>
      <c r="D15" s="108">
        <v>300000000</v>
      </c>
      <c r="E15" s="175"/>
      <c r="F15" s="175"/>
      <c r="G15" s="174"/>
      <c r="H15" s="174"/>
      <c r="I15" s="174"/>
      <c r="J15" s="174"/>
      <c r="K15" s="174"/>
      <c r="L15" s="174"/>
      <c r="M15" s="174"/>
      <c r="N15" s="140">
        <f t="shared" si="0"/>
        <v>300000000</v>
      </c>
      <c r="O15" s="87"/>
    </row>
    <row r="16" spans="1:18" ht="24" x14ac:dyDescent="0.25">
      <c r="A16" s="287"/>
      <c r="B16" s="138">
        <v>14</v>
      </c>
      <c r="C16" s="141" t="str">
        <f>'Resumen Totales'!B23</f>
        <v>Proyecto de Evaluación de los mecanismos de gestión de salud y educación. 2 años</v>
      </c>
      <c r="D16" s="108">
        <v>125000000</v>
      </c>
      <c r="E16" s="108">
        <v>125000000</v>
      </c>
      <c r="F16" s="175"/>
      <c r="G16" s="174"/>
      <c r="H16" s="174"/>
      <c r="I16" s="174"/>
      <c r="J16" s="174"/>
      <c r="K16" s="174"/>
      <c r="L16" s="174"/>
      <c r="M16" s="174"/>
      <c r="N16" s="140">
        <f t="shared" si="0"/>
        <v>250000000</v>
      </c>
      <c r="O16" s="87"/>
    </row>
    <row r="17" spans="1:18" ht="24" x14ac:dyDescent="0.25">
      <c r="A17" s="287"/>
      <c r="B17" s="138">
        <v>15</v>
      </c>
      <c r="C17" s="141" t="str">
        <f>'Resumen Totales'!B24</f>
        <v>Proyecto de Capacitación ciudadana para la vigilancia, control y seguimiento de los recursos destinados a invertir. 2 años</v>
      </c>
      <c r="D17" s="108">
        <v>100000000</v>
      </c>
      <c r="E17" s="108">
        <v>100000000</v>
      </c>
      <c r="F17" s="175"/>
      <c r="G17" s="174"/>
      <c r="H17" s="174"/>
      <c r="I17" s="174"/>
      <c r="J17" s="174"/>
      <c r="K17" s="174"/>
      <c r="L17" s="174"/>
      <c r="M17" s="174"/>
      <c r="N17" s="140">
        <f t="shared" si="0"/>
        <v>200000000</v>
      </c>
      <c r="O17" s="87"/>
    </row>
    <row r="18" spans="1:18" ht="24" x14ac:dyDescent="0.25">
      <c r="A18" s="287" t="s">
        <v>357</v>
      </c>
      <c r="B18" s="138">
        <v>16</v>
      </c>
      <c r="C18" s="141" t="str">
        <f>'Resumen Totales'!B26</f>
        <v>Proyecto de Incorporación de determinantes ambientales POMCAs en los POT, EOT y PBNOT de los municipios que hacen parte de la Cuenca. 1 año</v>
      </c>
      <c r="D18" s="108">
        <v>300000000</v>
      </c>
      <c r="E18" s="175"/>
      <c r="F18" s="175"/>
      <c r="G18" s="174"/>
      <c r="H18" s="174"/>
      <c r="I18" s="174"/>
      <c r="J18" s="174"/>
      <c r="K18" s="174"/>
      <c r="L18" s="174"/>
      <c r="M18" s="174"/>
      <c r="N18" s="140">
        <f t="shared" si="0"/>
        <v>300000000</v>
      </c>
      <c r="O18" s="87"/>
      <c r="P18" s="86"/>
    </row>
    <row r="19" spans="1:18" x14ac:dyDescent="0.25">
      <c r="A19" s="287"/>
      <c r="B19" s="138">
        <v>17</v>
      </c>
      <c r="C19" s="141" t="str">
        <f>'Resumen Totales'!B27</f>
        <v>Proyecto de Lineamientos para el ordenamiento y manejo forestal. 10 años</v>
      </c>
      <c r="D19" s="108">
        <v>454091000</v>
      </c>
      <c r="E19" s="108">
        <v>454091000</v>
      </c>
      <c r="F19" s="108">
        <v>454091000</v>
      </c>
      <c r="G19" s="108">
        <v>454091000</v>
      </c>
      <c r="H19" s="108">
        <v>454091000</v>
      </c>
      <c r="I19" s="108">
        <v>454091000</v>
      </c>
      <c r="J19" s="108">
        <v>454091000</v>
      </c>
      <c r="K19" s="108">
        <v>454091000</v>
      </c>
      <c r="L19" s="108">
        <v>454091000</v>
      </c>
      <c r="M19" s="108">
        <v>454091000</v>
      </c>
      <c r="N19" s="140">
        <f t="shared" si="0"/>
        <v>4540910000</v>
      </c>
      <c r="O19" s="87"/>
    </row>
    <row r="20" spans="1:18" ht="24" x14ac:dyDescent="0.25">
      <c r="A20" s="287"/>
      <c r="B20" s="138">
        <v>18</v>
      </c>
      <c r="C20" s="141" t="str">
        <f>'Resumen Totales'!B28</f>
        <v>Proyecto de Formulación de los lineamientos para el turismo sostenible. 2 años</v>
      </c>
      <c r="D20" s="108">
        <v>400000000</v>
      </c>
      <c r="E20" s="108">
        <v>400000000</v>
      </c>
      <c r="F20" s="175"/>
      <c r="G20" s="174"/>
      <c r="H20" s="174"/>
      <c r="I20" s="174"/>
      <c r="J20" s="174"/>
      <c r="K20" s="174"/>
      <c r="L20" s="174"/>
      <c r="M20" s="174"/>
      <c r="N20" s="140">
        <f t="shared" si="0"/>
        <v>800000000</v>
      </c>
      <c r="O20" s="87"/>
    </row>
    <row r="21" spans="1:18" ht="24" x14ac:dyDescent="0.25">
      <c r="A21" s="287" t="s">
        <v>358</v>
      </c>
      <c r="B21" s="138">
        <v>19</v>
      </c>
      <c r="C21" s="142" t="str">
        <f>'Resumen Totales'!B30</f>
        <v>Proyecto de Restauración  ecológica de bosques, rondas hídricas y nacederos. 10 años</v>
      </c>
      <c r="D21" s="108">
        <v>398860000</v>
      </c>
      <c r="E21" s="108">
        <v>398860000</v>
      </c>
      <c r="F21" s="108">
        <v>398860000</v>
      </c>
      <c r="G21" s="108">
        <v>398860000</v>
      </c>
      <c r="H21" s="108">
        <v>398860000</v>
      </c>
      <c r="I21" s="108">
        <v>398860000</v>
      </c>
      <c r="J21" s="108">
        <v>398860000</v>
      </c>
      <c r="K21" s="108">
        <v>398860000</v>
      </c>
      <c r="L21" s="108">
        <v>398860000</v>
      </c>
      <c r="M21" s="108">
        <v>398860000</v>
      </c>
      <c r="N21" s="140">
        <f t="shared" si="0"/>
        <v>3988600000</v>
      </c>
      <c r="O21" s="87"/>
    </row>
    <row r="22" spans="1:18" ht="24" x14ac:dyDescent="0.25">
      <c r="A22" s="287"/>
      <c r="B22" s="138">
        <v>20</v>
      </c>
      <c r="C22" s="142" t="str">
        <f>'Resumen Totales'!B31</f>
        <v>Proyecto de Directrices para la conservación y el uso sostenible de las especies de fauna. 5 años</v>
      </c>
      <c r="D22" s="108">
        <v>150000000</v>
      </c>
      <c r="E22" s="108">
        <v>150000000</v>
      </c>
      <c r="F22" s="108">
        <v>150000000</v>
      </c>
      <c r="G22" s="108">
        <v>150000000</v>
      </c>
      <c r="H22" s="108">
        <v>150000000</v>
      </c>
      <c r="I22" s="175"/>
      <c r="J22" s="175"/>
      <c r="K22" s="175"/>
      <c r="L22" s="175"/>
      <c r="M22" s="175"/>
      <c r="N22" s="140">
        <f t="shared" si="0"/>
        <v>750000000</v>
      </c>
      <c r="O22" s="87"/>
      <c r="P22" s="86"/>
    </row>
    <row r="23" spans="1:18" ht="24" x14ac:dyDescent="0.25">
      <c r="A23" s="287"/>
      <c r="B23" s="138">
        <v>21</v>
      </c>
      <c r="C23" s="142" t="str">
        <f>'Resumen Totales'!B32</f>
        <v>Proyecto de establecimiento de una nueva área protegida (AP) para la conservación de la biodiversidad. 2 años</v>
      </c>
      <c r="D23" s="108">
        <v>200000000</v>
      </c>
      <c r="E23" s="108">
        <v>200000000</v>
      </c>
      <c r="F23" s="175"/>
      <c r="G23" s="174"/>
      <c r="H23" s="174"/>
      <c r="I23" s="174"/>
      <c r="J23" s="174"/>
      <c r="K23" s="174"/>
      <c r="L23" s="174"/>
      <c r="M23" s="174"/>
      <c r="N23" s="140">
        <f t="shared" si="0"/>
        <v>400000000</v>
      </c>
      <c r="O23" s="87"/>
      <c r="R23" s="86"/>
    </row>
    <row r="24" spans="1:18" ht="24" x14ac:dyDescent="0.25">
      <c r="A24" s="287"/>
      <c r="B24" s="138">
        <v>22</v>
      </c>
      <c r="C24" s="142" t="str">
        <f>'Resumen Totales'!B33</f>
        <v>Proyecto de Formulación del plan de investigación sobre la base natural de la Cuenca. 2 años</v>
      </c>
      <c r="D24" s="108">
        <v>200000000</v>
      </c>
      <c r="E24" s="108">
        <v>200000000</v>
      </c>
      <c r="F24" s="175"/>
      <c r="G24" s="174"/>
      <c r="H24" s="174"/>
      <c r="I24" s="174"/>
      <c r="J24" s="174"/>
      <c r="K24" s="174"/>
      <c r="L24" s="174"/>
      <c r="M24" s="174"/>
      <c r="N24" s="140">
        <f t="shared" si="0"/>
        <v>400000000</v>
      </c>
      <c r="O24" s="87"/>
    </row>
    <row r="25" spans="1:18" ht="24" x14ac:dyDescent="0.25">
      <c r="A25" s="287"/>
      <c r="B25" s="138">
        <v>23</v>
      </c>
      <c r="C25" s="142" t="str">
        <f>'Resumen Totales'!B34</f>
        <v>Proyecto de Formulación del programa de monitoreo de los ecosistemas, recursos naturales y las variables climáticas. 10 años</v>
      </c>
      <c r="D25" s="108">
        <v>560000000</v>
      </c>
      <c r="E25" s="108">
        <v>560000000</v>
      </c>
      <c r="F25" s="108">
        <v>560000000</v>
      </c>
      <c r="G25" s="108">
        <v>560000000</v>
      </c>
      <c r="H25" s="108">
        <v>560000000</v>
      </c>
      <c r="I25" s="108">
        <v>560000000</v>
      </c>
      <c r="J25" s="108">
        <v>560000000</v>
      </c>
      <c r="K25" s="108">
        <v>560000000</v>
      </c>
      <c r="L25" s="108">
        <v>560000000</v>
      </c>
      <c r="M25" s="108">
        <v>560000000</v>
      </c>
      <c r="N25" s="140">
        <f t="shared" si="0"/>
        <v>5600000000</v>
      </c>
      <c r="O25" s="87"/>
    </row>
    <row r="26" spans="1:18" ht="24" x14ac:dyDescent="0.25">
      <c r="A26" s="287" t="s">
        <v>359</v>
      </c>
      <c r="B26" s="138">
        <v>24</v>
      </c>
      <c r="C26" s="139" t="str">
        <f>'Resumen Totales'!B36</f>
        <v>Proyecto de Estudio de evaluación semi-cuantitativa de riesgos ambientales y tecnológicos (por lo menos a escala 1:25000). 2 años</v>
      </c>
      <c r="D26" s="108">
        <v>1395000000</v>
      </c>
      <c r="E26" s="108">
        <v>1395000000</v>
      </c>
      <c r="F26" s="175"/>
      <c r="G26" s="176"/>
      <c r="H26" s="176"/>
      <c r="I26" s="176"/>
      <c r="J26" s="176"/>
      <c r="K26" s="176"/>
      <c r="L26" s="176"/>
      <c r="M26" s="176"/>
      <c r="N26" s="140">
        <f t="shared" si="0"/>
        <v>2790000000</v>
      </c>
      <c r="O26" s="87"/>
      <c r="P26" s="86"/>
    </row>
    <row r="27" spans="1:18" x14ac:dyDescent="0.25">
      <c r="A27" s="287"/>
      <c r="B27" s="138">
        <v>25</v>
      </c>
      <c r="C27" s="139" t="str">
        <f>'Resumen Totales'!B37</f>
        <v>Proyecto de Diseño de un sistema de alerta temprana. 1 año</v>
      </c>
      <c r="D27" s="108">
        <v>545000000</v>
      </c>
      <c r="E27" s="175"/>
      <c r="F27" s="175"/>
      <c r="G27" s="176"/>
      <c r="H27" s="176"/>
      <c r="I27" s="176"/>
      <c r="J27" s="176"/>
      <c r="K27" s="176"/>
      <c r="L27" s="176"/>
      <c r="M27" s="176"/>
      <c r="N27" s="140">
        <f t="shared" si="0"/>
        <v>545000000</v>
      </c>
      <c r="O27" s="87"/>
    </row>
    <row r="28" spans="1:18" ht="24" x14ac:dyDescent="0.25">
      <c r="A28" s="287"/>
      <c r="B28" s="138">
        <v>26</v>
      </c>
      <c r="C28" s="139" t="str">
        <f>'Resumen Totales'!B38</f>
        <v>Proyecto de Estudio demografico para la definición de zonas de expansión urbanas. 1 año</v>
      </c>
      <c r="D28" s="108">
        <v>200000000</v>
      </c>
      <c r="E28" s="175"/>
      <c r="F28" s="175"/>
      <c r="G28" s="176"/>
      <c r="H28" s="176"/>
      <c r="I28" s="176"/>
      <c r="J28" s="176"/>
      <c r="K28" s="176"/>
      <c r="L28" s="176"/>
      <c r="M28" s="176"/>
      <c r="N28" s="140">
        <f t="shared" si="0"/>
        <v>200000000</v>
      </c>
      <c r="O28" s="87"/>
    </row>
    <row r="29" spans="1:18" ht="24" x14ac:dyDescent="0.25">
      <c r="A29" s="287" t="s">
        <v>360</v>
      </c>
      <c r="B29" s="138">
        <v>27</v>
      </c>
      <c r="C29" s="143" t="str">
        <f>'Resumen Totales'!B40</f>
        <v>Proyecto de Delimitación física, recuperación  y saneamiento de las rondas hídricas del río y principales afluentes. 4 años</v>
      </c>
      <c r="D29" s="108">
        <v>120000000</v>
      </c>
      <c r="E29" s="108">
        <v>120000000</v>
      </c>
      <c r="F29" s="108">
        <v>120000000</v>
      </c>
      <c r="G29" s="108">
        <v>120000000</v>
      </c>
      <c r="H29" s="175"/>
      <c r="I29" s="175"/>
      <c r="J29" s="175"/>
      <c r="K29" s="175"/>
      <c r="L29" s="175"/>
      <c r="M29" s="175"/>
      <c r="N29" s="140">
        <f t="shared" si="0"/>
        <v>480000000</v>
      </c>
      <c r="O29" s="87"/>
      <c r="R29" s="86"/>
    </row>
    <row r="30" spans="1:18" x14ac:dyDescent="0.25">
      <c r="A30" s="287"/>
      <c r="B30" s="138">
        <v>28</v>
      </c>
      <c r="C30" s="143" t="str">
        <f>'Resumen Totales'!B41</f>
        <v>Proyecto de Delimitación Física de las áreas de recarga de Acuíferos. 4 años</v>
      </c>
      <c r="D30" s="108">
        <v>1125000000</v>
      </c>
      <c r="E30" s="108">
        <v>1125000000</v>
      </c>
      <c r="F30" s="108">
        <v>1125000000</v>
      </c>
      <c r="G30" s="108">
        <v>1125000000</v>
      </c>
      <c r="H30" s="175"/>
      <c r="I30" s="175"/>
      <c r="J30" s="175"/>
      <c r="K30" s="175"/>
      <c r="L30" s="175"/>
      <c r="M30" s="175"/>
      <c r="N30" s="140">
        <f t="shared" si="0"/>
        <v>4500000000</v>
      </c>
      <c r="O30" s="87"/>
    </row>
    <row r="31" spans="1:18" ht="24" x14ac:dyDescent="0.25">
      <c r="A31" s="287" t="s">
        <v>361</v>
      </c>
      <c r="B31" s="138">
        <v>29</v>
      </c>
      <c r="C31" s="139" t="str">
        <f>'Resumen Totales'!B43</f>
        <v>Proyecto de  Fortalecimiento de redes de monitoreo de la calidad del agua. 2 años</v>
      </c>
      <c r="D31" s="108">
        <v>560000000</v>
      </c>
      <c r="E31" s="108">
        <v>560000000</v>
      </c>
      <c r="F31" s="175"/>
      <c r="G31" s="175"/>
      <c r="H31" s="175"/>
      <c r="I31" s="175"/>
      <c r="J31" s="175"/>
      <c r="K31" s="175"/>
      <c r="L31" s="175"/>
      <c r="M31" s="175"/>
      <c r="N31" s="140">
        <f t="shared" si="0"/>
        <v>1120000000</v>
      </c>
      <c r="O31" s="87"/>
    </row>
    <row r="32" spans="1:18" ht="24" x14ac:dyDescent="0.25">
      <c r="A32" s="287"/>
      <c r="B32" s="138">
        <v>30</v>
      </c>
      <c r="C32" s="139" t="str">
        <f>'Resumen Totales'!B44</f>
        <v>Proyecto de Instrumentación de cuencas para manejo y aprovechamiento controlado del recurso hídrico superficial y subterráneo. 4 años</v>
      </c>
      <c r="D32" s="108">
        <v>50000000</v>
      </c>
      <c r="E32" s="108">
        <v>50000000</v>
      </c>
      <c r="F32" s="108">
        <v>50000000</v>
      </c>
      <c r="G32" s="108">
        <v>50000000</v>
      </c>
      <c r="H32" s="175"/>
      <c r="I32" s="175"/>
      <c r="J32" s="175"/>
      <c r="K32" s="175"/>
      <c r="L32" s="175"/>
      <c r="M32" s="175"/>
      <c r="N32" s="140">
        <f t="shared" si="0"/>
        <v>200000000</v>
      </c>
      <c r="O32" s="87"/>
      <c r="P32" s="86"/>
    </row>
    <row r="33" spans="1:18" x14ac:dyDescent="0.25">
      <c r="A33" s="286" t="s">
        <v>17</v>
      </c>
      <c r="B33" s="286"/>
      <c r="C33" s="286"/>
      <c r="D33" s="144">
        <f>SUM(D3:D32)</f>
        <v>15590046200</v>
      </c>
      <c r="E33" s="144">
        <f t="shared" ref="E33:N33" si="1">SUM(E3:E32)</f>
        <v>13393195200</v>
      </c>
      <c r="F33" s="144">
        <f t="shared" si="1"/>
        <v>9295695200</v>
      </c>
      <c r="G33" s="144">
        <f t="shared" si="1"/>
        <v>9295695200</v>
      </c>
      <c r="H33" s="144">
        <f t="shared" si="1"/>
        <v>1743195200</v>
      </c>
      <c r="I33" s="144">
        <f t="shared" si="1"/>
        <v>1537951000</v>
      </c>
      <c r="J33" s="144">
        <f t="shared" si="1"/>
        <v>1537951000</v>
      </c>
      <c r="K33" s="144">
        <f t="shared" si="1"/>
        <v>1537951000</v>
      </c>
      <c r="L33" s="144">
        <f t="shared" si="1"/>
        <v>1412951000</v>
      </c>
      <c r="M33" s="144">
        <f t="shared" si="1"/>
        <v>1412951000</v>
      </c>
      <c r="N33" s="144">
        <f t="shared" si="1"/>
        <v>56757582000</v>
      </c>
      <c r="O33" s="87"/>
      <c r="R33" s="86"/>
    </row>
    <row r="34" spans="1:18" x14ac:dyDescent="0.25">
      <c r="A34" s="286" t="s">
        <v>19</v>
      </c>
      <c r="B34" s="286"/>
      <c r="C34" s="286"/>
      <c r="D34" s="177">
        <f>(D33/$N$33)</f>
        <v>0.27467777256613929</v>
      </c>
      <c r="E34" s="177">
        <f t="shared" ref="E34:M34" si="2">(E33/$N$33)</f>
        <v>0.23597191296838543</v>
      </c>
      <c r="F34" s="177">
        <f t="shared" si="2"/>
        <v>0.16377891503552777</v>
      </c>
      <c r="G34" s="177">
        <f t="shared" si="2"/>
        <v>0.16377891503552777</v>
      </c>
      <c r="H34" s="177">
        <f t="shared" si="2"/>
        <v>3.0712992671181799E-2</v>
      </c>
      <c r="I34" s="177">
        <f t="shared" si="2"/>
        <v>2.7096837916738597E-2</v>
      </c>
      <c r="J34" s="177">
        <f t="shared" si="2"/>
        <v>2.7096837916738597E-2</v>
      </c>
      <c r="K34" s="177">
        <f t="shared" si="2"/>
        <v>2.7096837916738597E-2</v>
      </c>
      <c r="L34" s="177">
        <f t="shared" si="2"/>
        <v>2.4894488986511087E-2</v>
      </c>
      <c r="M34" s="177">
        <f t="shared" si="2"/>
        <v>2.4894488986511087E-2</v>
      </c>
      <c r="N34" s="178">
        <f>(N33/$N$33)</f>
        <v>1</v>
      </c>
    </row>
    <row r="35" spans="1:18" x14ac:dyDescent="0.25">
      <c r="A35" s="105"/>
    </row>
    <row r="36" spans="1:18" x14ac:dyDescent="0.25">
      <c r="A36" s="105"/>
    </row>
    <row r="37" spans="1:18" x14ac:dyDescent="0.25">
      <c r="C37" s="279" t="s">
        <v>206</v>
      </c>
      <c r="D37" s="279"/>
      <c r="E37" s="279"/>
      <c r="F37" s="279"/>
      <c r="G37" s="279"/>
      <c r="H37" s="279"/>
      <c r="I37" s="279"/>
      <c r="J37" s="279"/>
      <c r="K37" s="279"/>
      <c r="L37" s="279"/>
      <c r="M37" s="279"/>
      <c r="N37" s="279"/>
    </row>
    <row r="38" spans="1:18" x14ac:dyDescent="0.25">
      <c r="C38" s="284" t="s">
        <v>317</v>
      </c>
      <c r="D38" s="285" t="s">
        <v>316</v>
      </c>
      <c r="E38" s="285"/>
      <c r="F38" s="285"/>
      <c r="G38" s="285"/>
      <c r="H38" s="285"/>
      <c r="I38" s="285"/>
      <c r="J38" s="285"/>
      <c r="K38" s="285"/>
      <c r="L38" s="285"/>
      <c r="M38" s="285"/>
      <c r="N38" s="285"/>
    </row>
    <row r="39" spans="1:18" x14ac:dyDescent="0.25">
      <c r="C39" s="284"/>
      <c r="D39" s="168" t="s">
        <v>443</v>
      </c>
      <c r="E39" s="168" t="s">
        <v>444</v>
      </c>
      <c r="F39" s="168" t="s">
        <v>445</v>
      </c>
      <c r="G39" s="168" t="s">
        <v>446</v>
      </c>
      <c r="H39" s="168" t="s">
        <v>447</v>
      </c>
      <c r="I39" s="168" t="s">
        <v>448</v>
      </c>
      <c r="J39" s="168" t="s">
        <v>449</v>
      </c>
      <c r="K39" s="168" t="s">
        <v>450</v>
      </c>
      <c r="L39" s="168" t="s">
        <v>451</v>
      </c>
      <c r="M39" s="168" t="s">
        <v>452</v>
      </c>
      <c r="N39" s="106" t="s">
        <v>17</v>
      </c>
    </row>
    <row r="40" spans="1:18" x14ac:dyDescent="0.25">
      <c r="A40" s="119">
        <f>'Resumen Totales'!N4</f>
        <v>0.67982718015882593</v>
      </c>
      <c r="C40" s="96" t="s">
        <v>6</v>
      </c>
      <c r="D40" s="97">
        <f>D33*$A$40</f>
        <v>10598537146.69182</v>
      </c>
      <c r="E40" s="97">
        <f>E33*$A$40</f>
        <v>9105058126.1327229</v>
      </c>
      <c r="F40" s="97">
        <f>F33*$A$40</f>
        <v>6319466255.4319334</v>
      </c>
      <c r="G40" s="97">
        <f>G33*$A$40</f>
        <v>6319466255.4319334</v>
      </c>
      <c r="H40" s="97">
        <f t="shared" ref="H40:J40" si="3">H33*$A$40</f>
        <v>1185071477.2824006</v>
      </c>
      <c r="I40" s="97">
        <f t="shared" si="3"/>
        <v>1045540891.5524465</v>
      </c>
      <c r="J40" s="97">
        <f t="shared" si="3"/>
        <v>1045540891.5524465</v>
      </c>
      <c r="K40" s="97">
        <f>K33*$A$40</f>
        <v>1045540891.5524465</v>
      </c>
      <c r="L40" s="97">
        <f>L33*$A$40</f>
        <v>960562494.03259325</v>
      </c>
      <c r="M40" s="97">
        <f>M33*$A$40</f>
        <v>960562494.03259325</v>
      </c>
      <c r="N40" s="120">
        <f>SUM(D40:M40)</f>
        <v>38585346923.693336</v>
      </c>
    </row>
    <row r="41" spans="1:18" x14ac:dyDescent="0.25">
      <c r="A41" s="119">
        <f>'Resumen Totales'!N5</f>
        <v>0</v>
      </c>
      <c r="C41" s="96" t="s">
        <v>7</v>
      </c>
      <c r="D41" s="97"/>
      <c r="E41" s="97"/>
      <c r="F41" s="97"/>
      <c r="G41" s="97"/>
      <c r="H41" s="97"/>
      <c r="I41" s="97"/>
      <c r="J41" s="97"/>
      <c r="K41" s="97"/>
      <c r="L41" s="97"/>
      <c r="M41" s="97"/>
      <c r="N41" s="120"/>
    </row>
    <row r="42" spans="1:18" x14ac:dyDescent="0.25">
      <c r="A42" s="119">
        <f>'Resumen Totales'!N6</f>
        <v>0.31210793138242526</v>
      </c>
      <c r="C42" s="96" t="s">
        <v>8</v>
      </c>
      <c r="D42" s="97">
        <f>D33*$A$42</f>
        <v>4865777069.6384401</v>
      </c>
      <c r="E42" s="97">
        <f t="shared" ref="E42:K42" si="4">E33*$A$42</f>
        <v>4180122448.4730272</v>
      </c>
      <c r="F42" s="97">
        <f>F33*$A$42</f>
        <v>2901260199.6335397</v>
      </c>
      <c r="G42" s="97">
        <f t="shared" si="4"/>
        <v>2901260199.6335397</v>
      </c>
      <c r="H42" s="97">
        <f t="shared" si="4"/>
        <v>544065047.86777306</v>
      </c>
      <c r="I42" s="97">
        <f t="shared" si="4"/>
        <v>480006705.17753232</v>
      </c>
      <c r="J42" s="97">
        <f t="shared" si="4"/>
        <v>480006705.17753232</v>
      </c>
      <c r="K42" s="97">
        <f t="shared" si="4"/>
        <v>480006705.17753232</v>
      </c>
      <c r="L42" s="97">
        <f>L33*$A$42</f>
        <v>440993213.75472915</v>
      </c>
      <c r="M42" s="97">
        <f>M33*$A$42</f>
        <v>440993213.75472915</v>
      </c>
      <c r="N42" s="120">
        <f t="shared" ref="N42:N45" si="5">SUM(D42:M42)</f>
        <v>17714491508.288376</v>
      </c>
    </row>
    <row r="43" spans="1:18" x14ac:dyDescent="0.25">
      <c r="A43" s="119">
        <f>'Resumen Totales'!N7</f>
        <v>8.0648884587487864E-3</v>
      </c>
      <c r="C43" s="96" t="s">
        <v>9</v>
      </c>
      <c r="D43" s="97">
        <f>D33*$A$43</f>
        <v>125731983.66974038</v>
      </c>
      <c r="E43" s="97">
        <f t="shared" ref="E43:L43" si="6">E33*$A$43</f>
        <v>108014625.39424965</v>
      </c>
      <c r="F43" s="97">
        <f>F33*$A$43</f>
        <v>74968744.934526488</v>
      </c>
      <c r="G43" s="97">
        <f t="shared" si="6"/>
        <v>74968744.934526488</v>
      </c>
      <c r="H43" s="97">
        <f t="shared" si="6"/>
        <v>14058674.849826282</v>
      </c>
      <c r="I43" s="97">
        <f t="shared" si="6"/>
        <v>12403403.270021155</v>
      </c>
      <c r="J43" s="97">
        <f t="shared" si="6"/>
        <v>12403403.270021155</v>
      </c>
      <c r="K43" s="97">
        <f t="shared" si="6"/>
        <v>12403403.270021155</v>
      </c>
      <c r="L43" s="97">
        <f t="shared" si="6"/>
        <v>11395292.212677557</v>
      </c>
      <c r="M43" s="97">
        <f t="shared" ref="M43" si="7">M33*$A$43</f>
        <v>11395292.212677557</v>
      </c>
      <c r="N43" s="120">
        <f t="shared" si="5"/>
        <v>457743568.01828778</v>
      </c>
    </row>
    <row r="44" spans="1:18" x14ac:dyDescent="0.25">
      <c r="A44" s="119">
        <f>'Resumen Totales'!N8</f>
        <v>0</v>
      </c>
      <c r="C44" s="96" t="s">
        <v>30</v>
      </c>
      <c r="D44" s="97"/>
      <c r="E44" s="97"/>
      <c r="F44" s="97"/>
      <c r="G44" s="97"/>
      <c r="H44" s="97"/>
      <c r="I44" s="97"/>
      <c r="J44" s="97"/>
      <c r="K44" s="97"/>
      <c r="L44" s="97"/>
      <c r="M44" s="97"/>
      <c r="N44" s="120"/>
    </row>
    <row r="45" spans="1:18" x14ac:dyDescent="0.25">
      <c r="C45" s="101" t="s">
        <v>17</v>
      </c>
      <c r="D45" s="103">
        <f>SUM(D40:D44)</f>
        <v>15590046200.000002</v>
      </c>
      <c r="E45" s="103">
        <f t="shared" ref="E45:M45" si="8">SUM(E40:E44)</f>
        <v>13393195200</v>
      </c>
      <c r="F45" s="103">
        <f>SUM(F40:F44)</f>
        <v>9295695200</v>
      </c>
      <c r="G45" s="103">
        <f t="shared" si="8"/>
        <v>9295695200</v>
      </c>
      <c r="H45" s="103">
        <f t="shared" si="8"/>
        <v>1743195200</v>
      </c>
      <c r="I45" s="103">
        <f t="shared" si="8"/>
        <v>1537951000</v>
      </c>
      <c r="J45" s="103">
        <f t="shared" si="8"/>
        <v>1537951000</v>
      </c>
      <c r="K45" s="103">
        <f t="shared" si="8"/>
        <v>1537951000</v>
      </c>
      <c r="L45" s="103">
        <f t="shared" si="8"/>
        <v>1412951000</v>
      </c>
      <c r="M45" s="103">
        <f t="shared" si="8"/>
        <v>1412951000</v>
      </c>
      <c r="N45" s="120">
        <f t="shared" si="5"/>
        <v>56757582000</v>
      </c>
    </row>
    <row r="46" spans="1:18" x14ac:dyDescent="0.25">
      <c r="C46" s="117" t="s">
        <v>19</v>
      </c>
      <c r="D46" s="121">
        <f t="shared" ref="D46:J46" si="9">D45/$N$45</f>
        <v>0.27467777256613929</v>
      </c>
      <c r="E46" s="121">
        <f t="shared" si="9"/>
        <v>0.23597191296838543</v>
      </c>
      <c r="F46" s="121">
        <f t="shared" si="9"/>
        <v>0.16377891503552777</v>
      </c>
      <c r="G46" s="121">
        <f t="shared" si="9"/>
        <v>0.16377891503552777</v>
      </c>
      <c r="H46" s="121">
        <f t="shared" si="9"/>
        <v>3.0712992671181799E-2</v>
      </c>
      <c r="I46" s="121">
        <f t="shared" si="9"/>
        <v>2.7096837916738597E-2</v>
      </c>
      <c r="J46" s="121">
        <f t="shared" si="9"/>
        <v>2.7096837916738597E-2</v>
      </c>
      <c r="K46" s="121">
        <f>K45/$N$45</f>
        <v>2.7096837916738597E-2</v>
      </c>
      <c r="L46" s="121">
        <f>L45/$N$45</f>
        <v>2.4894488986511087E-2</v>
      </c>
      <c r="M46" s="121">
        <f>M45/$N$45</f>
        <v>2.4894488986511087E-2</v>
      </c>
      <c r="N46" s="122">
        <f>N45/$N$45</f>
        <v>1</v>
      </c>
      <c r="O46" s="84"/>
    </row>
    <row r="50" spans="3:8" x14ac:dyDescent="0.25">
      <c r="C50" s="118"/>
    </row>
    <row r="59" spans="3:8" x14ac:dyDescent="0.25">
      <c r="C59" s="109"/>
      <c r="D59" s="109"/>
      <c r="E59" s="109"/>
      <c r="F59" s="109"/>
      <c r="G59" s="109"/>
      <c r="H59" s="109"/>
    </row>
    <row r="60" spans="3:8" x14ac:dyDescent="0.25">
      <c r="C60" s="109"/>
      <c r="D60" s="115"/>
      <c r="E60" s="115"/>
      <c r="F60" s="115"/>
      <c r="G60" s="109"/>
      <c r="H60" s="109"/>
    </row>
    <row r="61" spans="3:8" x14ac:dyDescent="0.25">
      <c r="C61" s="109"/>
      <c r="D61" s="110"/>
      <c r="E61" s="110"/>
      <c r="F61" s="110"/>
      <c r="G61" s="109"/>
      <c r="H61" s="109"/>
    </row>
    <row r="62" spans="3:8" x14ac:dyDescent="0.25">
      <c r="C62" s="109"/>
      <c r="D62" s="107"/>
      <c r="E62" s="107"/>
      <c r="F62" s="111"/>
      <c r="G62" s="109"/>
      <c r="H62" s="109"/>
    </row>
    <row r="63" spans="3:8" x14ac:dyDescent="0.25">
      <c r="C63" s="109"/>
      <c r="D63" s="107"/>
      <c r="E63" s="107"/>
      <c r="F63" s="107"/>
      <c r="G63" s="109"/>
      <c r="H63" s="109"/>
    </row>
    <row r="64" spans="3:8" x14ac:dyDescent="0.25">
      <c r="C64" s="109"/>
      <c r="D64" s="112"/>
      <c r="E64" s="112"/>
      <c r="F64" s="112"/>
      <c r="G64" s="109"/>
      <c r="H64" s="109"/>
    </row>
    <row r="65" spans="3:8" x14ac:dyDescent="0.25">
      <c r="C65" s="109"/>
      <c r="D65" s="110"/>
      <c r="E65" s="110"/>
      <c r="F65" s="110"/>
      <c r="G65" s="109"/>
      <c r="H65" s="109"/>
    </row>
    <row r="66" spans="3:8" x14ac:dyDescent="0.25">
      <c r="C66" s="109"/>
      <c r="D66" s="109"/>
      <c r="E66" s="109"/>
      <c r="F66" s="109"/>
      <c r="G66" s="109"/>
      <c r="H66" s="109"/>
    </row>
    <row r="67" spans="3:8" x14ac:dyDescent="0.25">
      <c r="C67" s="109"/>
      <c r="D67" s="109"/>
      <c r="E67" s="109"/>
      <c r="F67" s="109"/>
      <c r="G67" s="109"/>
      <c r="H67" s="109"/>
    </row>
    <row r="68" spans="3:8" x14ac:dyDescent="0.25">
      <c r="C68" s="109"/>
      <c r="D68" s="109"/>
      <c r="E68" s="109"/>
      <c r="F68" s="109"/>
      <c r="G68" s="109"/>
      <c r="H68" s="109"/>
    </row>
    <row r="69" spans="3:8" x14ac:dyDescent="0.25">
      <c r="C69" s="109"/>
      <c r="D69" s="109"/>
      <c r="E69" s="109"/>
      <c r="F69" s="109"/>
      <c r="G69" s="109"/>
      <c r="H69" s="109"/>
    </row>
    <row r="70" spans="3:8" x14ac:dyDescent="0.25">
      <c r="C70" s="109"/>
      <c r="D70" s="109"/>
      <c r="E70" s="109"/>
      <c r="F70" s="109"/>
      <c r="G70" s="109"/>
      <c r="H70" s="109"/>
    </row>
    <row r="71" spans="3:8" x14ac:dyDescent="0.25">
      <c r="C71" s="109"/>
      <c r="D71" s="109"/>
      <c r="E71" s="109"/>
      <c r="F71" s="109"/>
      <c r="G71" s="109"/>
      <c r="H71" s="109"/>
    </row>
    <row r="72" spans="3:8" x14ac:dyDescent="0.25">
      <c r="C72" s="109"/>
      <c r="D72" s="109"/>
      <c r="E72" s="109"/>
      <c r="F72" s="109"/>
      <c r="G72" s="109"/>
      <c r="H72" s="109"/>
    </row>
    <row r="73" spans="3:8" x14ac:dyDescent="0.25">
      <c r="C73" s="109"/>
      <c r="D73" s="110"/>
      <c r="E73" s="110"/>
      <c r="F73" s="110"/>
      <c r="G73" s="109"/>
      <c r="H73" s="109"/>
    </row>
    <row r="74" spans="3:8" x14ac:dyDescent="0.25">
      <c r="C74" s="109"/>
      <c r="D74" s="110"/>
      <c r="E74" s="110"/>
      <c r="F74" s="110"/>
      <c r="G74" s="109"/>
      <c r="H74" s="109"/>
    </row>
    <row r="75" spans="3:8" x14ac:dyDescent="0.25">
      <c r="C75" s="109"/>
      <c r="D75" s="107"/>
      <c r="E75" s="107"/>
      <c r="F75" s="111"/>
      <c r="G75" s="109"/>
      <c r="H75" s="109"/>
    </row>
    <row r="76" spans="3:8" x14ac:dyDescent="0.25">
      <c r="C76" s="109"/>
      <c r="D76" s="109"/>
      <c r="E76" s="109"/>
      <c r="F76" s="113"/>
      <c r="G76" s="109"/>
      <c r="H76" s="109"/>
    </row>
    <row r="77" spans="3:8" x14ac:dyDescent="0.25">
      <c r="C77" s="109"/>
      <c r="D77" s="109"/>
      <c r="E77" s="109"/>
      <c r="F77" s="109"/>
      <c r="G77" s="109"/>
      <c r="H77" s="109"/>
    </row>
    <row r="78" spans="3:8" x14ac:dyDescent="0.25">
      <c r="C78" s="109"/>
      <c r="D78" s="109"/>
      <c r="E78" s="109"/>
      <c r="F78" s="109"/>
      <c r="G78" s="109"/>
      <c r="H78" s="109"/>
    </row>
    <row r="79" spans="3:8" x14ac:dyDescent="0.25">
      <c r="C79" s="109"/>
      <c r="D79" s="109"/>
      <c r="E79" s="109"/>
      <c r="F79" s="109"/>
      <c r="G79" s="109"/>
      <c r="H79" s="109"/>
    </row>
    <row r="80" spans="3:8" x14ac:dyDescent="0.25">
      <c r="C80" s="109"/>
      <c r="D80" s="109"/>
      <c r="E80" s="109"/>
      <c r="F80" s="109"/>
      <c r="G80" s="109"/>
      <c r="H80" s="109"/>
    </row>
    <row r="81" spans="3:8" x14ac:dyDescent="0.25">
      <c r="C81" s="109"/>
      <c r="D81" s="109"/>
      <c r="E81" s="114"/>
      <c r="F81" s="114"/>
      <c r="G81" s="109"/>
      <c r="H81" s="109"/>
    </row>
    <row r="82" spans="3:8" x14ac:dyDescent="0.25">
      <c r="C82" s="109"/>
      <c r="D82" s="109"/>
      <c r="E82" s="114"/>
      <c r="F82" s="114"/>
      <c r="G82" s="109"/>
      <c r="H82" s="109"/>
    </row>
    <row r="83" spans="3:8" x14ac:dyDescent="0.25">
      <c r="C83" s="109"/>
      <c r="D83" s="109"/>
      <c r="E83" s="114"/>
      <c r="F83" s="114"/>
      <c r="G83" s="109"/>
      <c r="H83" s="109"/>
    </row>
    <row r="84" spans="3:8" x14ac:dyDescent="0.25">
      <c r="C84" s="109"/>
      <c r="D84" s="109"/>
      <c r="E84" s="114"/>
      <c r="F84" s="114"/>
      <c r="G84" s="109"/>
      <c r="H84" s="109"/>
    </row>
    <row r="85" spans="3:8" x14ac:dyDescent="0.25">
      <c r="C85" s="109"/>
      <c r="D85" s="109"/>
      <c r="E85" s="114"/>
      <c r="F85" s="114"/>
      <c r="G85" s="109"/>
      <c r="H85" s="109"/>
    </row>
    <row r="86" spans="3:8" x14ac:dyDescent="0.25">
      <c r="C86" s="109"/>
      <c r="D86" s="109"/>
      <c r="E86" s="114"/>
      <c r="F86" s="114"/>
      <c r="G86" s="109"/>
      <c r="H86" s="109"/>
    </row>
    <row r="87" spans="3:8" x14ac:dyDescent="0.25">
      <c r="C87" s="109"/>
      <c r="D87" s="109"/>
      <c r="E87" s="114"/>
      <c r="F87" s="114"/>
      <c r="G87" s="109"/>
      <c r="H87" s="109"/>
    </row>
    <row r="88" spans="3:8" x14ac:dyDescent="0.25">
      <c r="C88" s="109"/>
      <c r="D88" s="109"/>
      <c r="E88" s="114"/>
      <c r="F88" s="114"/>
      <c r="G88" s="109"/>
      <c r="H88" s="109"/>
    </row>
    <row r="89" spans="3:8" x14ac:dyDescent="0.25">
      <c r="C89" s="109"/>
      <c r="D89" s="109"/>
      <c r="E89" s="114"/>
      <c r="F89" s="114"/>
      <c r="G89" s="109"/>
      <c r="H89" s="109"/>
    </row>
    <row r="90" spans="3:8" x14ac:dyDescent="0.25">
      <c r="C90" s="109"/>
      <c r="D90" s="109"/>
      <c r="E90" s="109"/>
      <c r="F90" s="114"/>
      <c r="G90" s="109"/>
      <c r="H90" s="109"/>
    </row>
    <row r="91" spans="3:8" x14ac:dyDescent="0.25">
      <c r="C91" s="109"/>
      <c r="D91" s="109"/>
      <c r="E91" s="109"/>
      <c r="F91" s="109"/>
      <c r="G91" s="109"/>
      <c r="H91" s="109"/>
    </row>
    <row r="92" spans="3:8" x14ac:dyDescent="0.25">
      <c r="C92" s="109"/>
      <c r="D92" s="109"/>
      <c r="E92" s="109"/>
      <c r="F92" s="109"/>
      <c r="G92" s="109"/>
      <c r="H92" s="109"/>
    </row>
    <row r="93" spans="3:8" x14ac:dyDescent="0.25">
      <c r="C93" s="109"/>
      <c r="D93" s="109"/>
      <c r="E93" s="109"/>
      <c r="F93" s="109"/>
      <c r="G93" s="109"/>
      <c r="H93" s="109"/>
    </row>
  </sheetData>
  <mergeCells count="19">
    <mergeCell ref="N1:N2"/>
    <mergeCell ref="A1:A2"/>
    <mergeCell ref="B1:B2"/>
    <mergeCell ref="C1:C2"/>
    <mergeCell ref="A33:C33"/>
    <mergeCell ref="A29:A30"/>
    <mergeCell ref="A31:A32"/>
    <mergeCell ref="D1:L1"/>
    <mergeCell ref="A7:A8"/>
    <mergeCell ref="A26:A28"/>
    <mergeCell ref="C38:C39"/>
    <mergeCell ref="C37:N37"/>
    <mergeCell ref="D38:N38"/>
    <mergeCell ref="A34:C34"/>
    <mergeCell ref="A4:A6"/>
    <mergeCell ref="A10:A13"/>
    <mergeCell ref="A14:A17"/>
    <mergeCell ref="A18:A20"/>
    <mergeCell ref="A21:A25"/>
  </mergeCells>
  <pageMargins left="0.75" right="0.75" top="1" bottom="1" header="0" footer="0"/>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3"/>
  <sheetViews>
    <sheetView tabSelected="1" zoomScale="10" zoomScaleNormal="10" workbookViewId="0">
      <pane ySplit="1" topLeftCell="A2" activePane="bottomLeft" state="frozen"/>
      <selection pane="bottomLeft" activeCell="AM32" sqref="AM32"/>
    </sheetView>
  </sheetViews>
  <sheetFormatPr baseColWidth="10" defaultRowHeight="15" x14ac:dyDescent="0.25"/>
  <cols>
    <col min="1" max="1" width="7.140625" customWidth="1"/>
    <col min="2" max="2" width="37.7109375" customWidth="1"/>
    <col min="3" max="3" width="60.28515625" customWidth="1"/>
    <col min="4" max="4" width="46.140625" customWidth="1"/>
    <col min="5" max="5" width="32.140625" customWidth="1"/>
    <col min="6" max="6" width="16.28515625" customWidth="1"/>
    <col min="7" max="7" width="86.140625" customWidth="1"/>
    <col min="10" max="10" width="6.42578125" customWidth="1"/>
    <col min="11" max="11" width="21.42578125" customWidth="1"/>
    <col min="12" max="12" width="23.140625" customWidth="1"/>
    <col min="13" max="13" width="20.7109375" customWidth="1"/>
    <col min="14" max="14" width="19.85546875" customWidth="1"/>
    <col min="15" max="15" width="22.28515625" customWidth="1"/>
    <col min="16" max="16" width="26.140625" customWidth="1"/>
    <col min="17" max="17" width="25.85546875" customWidth="1"/>
    <col min="18" max="18" width="35" customWidth="1"/>
    <col min="19" max="19" width="34.85546875" customWidth="1"/>
    <col min="20" max="20" width="17.42578125" style="85" customWidth="1"/>
    <col min="21" max="21" width="28.5703125" style="116" customWidth="1"/>
    <col min="22" max="22" width="23.28515625" style="85" customWidth="1"/>
  </cols>
  <sheetData>
    <row r="1" spans="1:24" ht="36.75" customHeight="1" x14ac:dyDescent="0.25">
      <c r="A1" s="332" t="s">
        <v>307</v>
      </c>
      <c r="B1" s="332"/>
      <c r="C1" s="332"/>
      <c r="D1" s="332"/>
      <c r="E1" s="332"/>
      <c r="F1" s="332" t="s">
        <v>306</v>
      </c>
      <c r="G1" s="332"/>
      <c r="H1" s="241"/>
      <c r="I1" s="241"/>
      <c r="J1" s="240" t="s">
        <v>282</v>
      </c>
      <c r="K1" s="240" t="s">
        <v>305</v>
      </c>
      <c r="L1" s="240" t="s">
        <v>304</v>
      </c>
      <c r="M1" s="332" t="s">
        <v>303</v>
      </c>
      <c r="N1" s="332"/>
      <c r="O1" s="332"/>
      <c r="P1" s="240" t="s">
        <v>463</v>
      </c>
      <c r="Q1" s="240" t="s">
        <v>302</v>
      </c>
      <c r="R1" s="240" t="s">
        <v>301</v>
      </c>
      <c r="S1" s="240" t="s">
        <v>300</v>
      </c>
      <c r="T1" s="240" t="s">
        <v>299</v>
      </c>
      <c r="U1" s="239" t="s">
        <v>298</v>
      </c>
      <c r="V1" s="240" t="s">
        <v>297</v>
      </c>
      <c r="W1" s="181"/>
      <c r="X1" s="181"/>
    </row>
    <row r="2" spans="1:24" x14ac:dyDescent="0.25">
      <c r="A2" s="181"/>
      <c r="B2" s="182"/>
      <c r="C2" s="183"/>
      <c r="D2" s="181"/>
      <c r="E2" s="181"/>
      <c r="F2" s="181"/>
      <c r="G2" s="181"/>
      <c r="H2" s="181"/>
      <c r="I2" s="181"/>
      <c r="J2" s="181"/>
      <c r="K2" s="181"/>
      <c r="L2" s="181"/>
      <c r="M2" s="181"/>
      <c r="N2" s="181"/>
      <c r="O2" s="181"/>
      <c r="P2" s="181"/>
      <c r="Q2" s="181"/>
      <c r="R2" s="181"/>
      <c r="S2" s="181"/>
      <c r="T2" s="184"/>
      <c r="U2" s="185"/>
      <c r="V2" s="184"/>
      <c r="W2" s="181"/>
      <c r="X2" s="181"/>
    </row>
    <row r="3" spans="1:24" ht="18" x14ac:dyDescent="0.25">
      <c r="A3" s="333" t="s">
        <v>296</v>
      </c>
      <c r="B3" s="179" t="s">
        <v>295</v>
      </c>
      <c r="C3" s="321" t="s">
        <v>213</v>
      </c>
      <c r="D3" s="321" t="s">
        <v>294</v>
      </c>
      <c r="E3" s="321" t="s">
        <v>211</v>
      </c>
      <c r="F3" s="321" t="s">
        <v>210</v>
      </c>
      <c r="G3" s="321" t="s">
        <v>209</v>
      </c>
      <c r="H3" s="181"/>
      <c r="I3" s="181"/>
      <c r="J3" s="181"/>
      <c r="K3" s="181"/>
      <c r="L3" s="181"/>
      <c r="M3" s="181"/>
      <c r="N3" s="181"/>
      <c r="O3" s="181"/>
      <c r="P3" s="181"/>
      <c r="Q3" s="181"/>
      <c r="R3" s="181"/>
      <c r="S3" s="181"/>
      <c r="T3" s="184"/>
      <c r="U3" s="185"/>
      <c r="V3" s="184"/>
      <c r="W3" s="181"/>
      <c r="X3" s="181"/>
    </row>
    <row r="4" spans="1:24" ht="72" customHeight="1" x14ac:dyDescent="0.25">
      <c r="A4" s="333"/>
      <c r="B4" s="179" t="s">
        <v>293</v>
      </c>
      <c r="C4" s="321"/>
      <c r="D4" s="321"/>
      <c r="E4" s="321"/>
      <c r="F4" s="321"/>
      <c r="G4" s="321"/>
      <c r="H4" s="181"/>
      <c r="I4" s="181"/>
      <c r="J4" s="181"/>
      <c r="K4" s="181"/>
      <c r="L4" s="181"/>
      <c r="M4" s="181"/>
      <c r="N4" s="181"/>
      <c r="O4" s="181"/>
      <c r="P4" s="181"/>
      <c r="Q4" s="181"/>
      <c r="R4" s="181"/>
      <c r="S4" s="181"/>
      <c r="T4" s="184"/>
      <c r="U4" s="185"/>
      <c r="V4" s="184"/>
      <c r="W4" s="181"/>
      <c r="X4" s="181"/>
    </row>
    <row r="5" spans="1:24" ht="171" x14ac:dyDescent="0.25">
      <c r="A5" s="333"/>
      <c r="B5" s="300" t="s">
        <v>292</v>
      </c>
      <c r="C5" s="300" t="s">
        <v>291</v>
      </c>
      <c r="D5" s="300" t="s">
        <v>527</v>
      </c>
      <c r="E5" s="300" t="s">
        <v>528</v>
      </c>
      <c r="F5" s="186" t="s">
        <v>265</v>
      </c>
      <c r="G5" s="205" t="s">
        <v>469</v>
      </c>
      <c r="H5" s="181"/>
      <c r="I5" s="181"/>
      <c r="J5" s="181"/>
      <c r="K5" s="181"/>
      <c r="L5" s="181"/>
      <c r="M5" s="181"/>
      <c r="N5" s="181"/>
      <c r="O5" s="181"/>
      <c r="P5" s="181"/>
      <c r="Q5" s="181"/>
      <c r="R5" s="181"/>
      <c r="S5" s="181"/>
      <c r="T5" s="184"/>
      <c r="U5" s="185"/>
      <c r="V5" s="184"/>
      <c r="W5" s="181"/>
      <c r="X5" s="181"/>
    </row>
    <row r="6" spans="1:24" ht="256.5" x14ac:dyDescent="0.25">
      <c r="A6" s="333"/>
      <c r="B6" s="300"/>
      <c r="C6" s="300"/>
      <c r="D6" s="300"/>
      <c r="E6" s="300"/>
      <c r="F6" s="186" t="s">
        <v>290</v>
      </c>
      <c r="G6" s="205" t="s">
        <v>470</v>
      </c>
      <c r="H6" s="181"/>
      <c r="I6" s="181"/>
      <c r="J6" s="181"/>
      <c r="K6" s="181"/>
      <c r="L6" s="181"/>
      <c r="M6" s="181"/>
      <c r="N6" s="181"/>
      <c r="O6" s="181"/>
      <c r="P6" s="181"/>
      <c r="Q6" s="181"/>
      <c r="R6" s="181"/>
      <c r="S6" s="181"/>
      <c r="T6" s="184"/>
      <c r="U6" s="185"/>
      <c r="V6" s="184"/>
      <c r="W6" s="181"/>
      <c r="X6" s="181"/>
    </row>
    <row r="7" spans="1:24" ht="142.5" x14ac:dyDescent="0.25">
      <c r="A7" s="333"/>
      <c r="B7" s="300"/>
      <c r="C7" s="300"/>
      <c r="D7" s="300"/>
      <c r="E7" s="300"/>
      <c r="F7" s="186" t="s">
        <v>479</v>
      </c>
      <c r="G7" s="205" t="s">
        <v>471</v>
      </c>
      <c r="H7" s="181"/>
      <c r="I7" s="181"/>
      <c r="J7" s="181"/>
      <c r="K7" s="181"/>
      <c r="L7" s="181"/>
      <c r="M7" s="181"/>
      <c r="N7" s="181"/>
      <c r="O7" s="181"/>
      <c r="P7" s="181"/>
      <c r="Q7" s="181"/>
      <c r="R7" s="181"/>
      <c r="S7" s="181"/>
      <c r="T7" s="184"/>
      <c r="U7" s="185"/>
      <c r="V7" s="184"/>
      <c r="W7" s="181"/>
      <c r="X7" s="181"/>
    </row>
    <row r="8" spans="1:24" ht="71.25" x14ac:dyDescent="0.25">
      <c r="A8" s="333"/>
      <c r="B8" s="300"/>
      <c r="C8" s="300"/>
      <c r="D8" s="300"/>
      <c r="E8" s="300"/>
      <c r="F8" s="186" t="s">
        <v>207</v>
      </c>
      <c r="G8" s="205" t="s">
        <v>472</v>
      </c>
      <c r="H8" s="181"/>
      <c r="I8" s="181"/>
      <c r="J8" s="181"/>
      <c r="K8" s="181"/>
      <c r="L8" s="181"/>
      <c r="M8" s="181"/>
      <c r="N8" s="181"/>
      <c r="O8" s="181"/>
      <c r="P8" s="181"/>
      <c r="Q8" s="181"/>
      <c r="R8" s="181"/>
      <c r="S8" s="181"/>
      <c r="T8" s="184"/>
      <c r="U8" s="185"/>
      <c r="V8" s="184"/>
      <c r="W8" s="181"/>
      <c r="X8" s="181"/>
    </row>
    <row r="9" spans="1:24" ht="28.5" customHeight="1" x14ac:dyDescent="0.25">
      <c r="A9" s="333"/>
      <c r="B9" s="301" t="s">
        <v>289</v>
      </c>
      <c r="C9" s="300" t="s">
        <v>288</v>
      </c>
      <c r="D9" s="300" t="s">
        <v>529</v>
      </c>
      <c r="E9" s="300" t="s">
        <v>530</v>
      </c>
      <c r="F9" s="330" t="s">
        <v>479</v>
      </c>
      <c r="G9" s="334" t="s">
        <v>471</v>
      </c>
      <c r="H9" s="181"/>
      <c r="I9" s="181"/>
      <c r="J9" s="181"/>
      <c r="K9" s="181"/>
      <c r="L9" s="181"/>
      <c r="M9" s="181"/>
      <c r="N9" s="181"/>
      <c r="O9" s="181"/>
      <c r="P9" s="181"/>
      <c r="Q9" s="181"/>
      <c r="R9" s="181"/>
      <c r="S9" s="181"/>
      <c r="T9" s="184"/>
      <c r="U9" s="185"/>
      <c r="V9" s="184"/>
      <c r="W9" s="181"/>
      <c r="X9" s="181"/>
    </row>
    <row r="10" spans="1:24" ht="42.75" customHeight="1" x14ac:dyDescent="0.25">
      <c r="A10" s="333"/>
      <c r="B10" s="301"/>
      <c r="C10" s="300"/>
      <c r="D10" s="300"/>
      <c r="E10" s="300"/>
      <c r="F10" s="330"/>
      <c r="G10" s="334"/>
      <c r="H10" s="181"/>
      <c r="I10" s="181"/>
      <c r="J10" s="181"/>
      <c r="K10" s="181"/>
      <c r="L10" s="181"/>
      <c r="M10" s="181"/>
      <c r="N10" s="181"/>
      <c r="O10" s="181"/>
      <c r="P10" s="181"/>
      <c r="Q10" s="181"/>
      <c r="R10" s="181"/>
      <c r="S10" s="181"/>
      <c r="T10" s="184"/>
      <c r="U10" s="185"/>
      <c r="V10" s="184"/>
      <c r="W10" s="181"/>
      <c r="X10" s="181"/>
    </row>
    <row r="11" spans="1:24" x14ac:dyDescent="0.25">
      <c r="A11" s="333"/>
      <c r="B11" s="301"/>
      <c r="C11" s="300"/>
      <c r="D11" s="300"/>
      <c r="E11" s="300"/>
      <c r="F11" s="330"/>
      <c r="G11" s="334"/>
      <c r="H11" s="181"/>
      <c r="I11" s="181"/>
      <c r="J11" s="181"/>
      <c r="K11" s="181"/>
      <c r="L11" s="181"/>
      <c r="M11" s="181"/>
      <c r="N11" s="181"/>
      <c r="O11" s="181"/>
      <c r="P11" s="181"/>
      <c r="Q11" s="181"/>
      <c r="R11" s="181"/>
      <c r="S11" s="181"/>
      <c r="T11" s="184"/>
      <c r="U11" s="185"/>
      <c r="V11" s="184"/>
      <c r="W11" s="181"/>
      <c r="X11" s="181"/>
    </row>
    <row r="12" spans="1:24" ht="46.5" customHeight="1" x14ac:dyDescent="0.25">
      <c r="A12" s="333"/>
      <c r="B12" s="301"/>
      <c r="C12" s="300"/>
      <c r="D12" s="300"/>
      <c r="E12" s="300"/>
      <c r="F12" s="330"/>
      <c r="G12" s="334"/>
      <c r="H12" s="181"/>
      <c r="I12" s="181"/>
      <c r="J12" s="181"/>
      <c r="K12" s="181"/>
      <c r="L12" s="181"/>
      <c r="M12" s="181"/>
      <c r="N12" s="181"/>
      <c r="O12" s="181"/>
      <c r="P12" s="181"/>
      <c r="Q12" s="181"/>
      <c r="R12" s="181"/>
      <c r="S12" s="181"/>
      <c r="T12" s="184"/>
      <c r="U12" s="185"/>
      <c r="V12" s="184"/>
      <c r="W12" s="181"/>
      <c r="X12" s="181"/>
    </row>
    <row r="13" spans="1:24" ht="48" customHeight="1" x14ac:dyDescent="0.25">
      <c r="A13" s="333"/>
      <c r="B13" s="301"/>
      <c r="C13" s="300"/>
      <c r="D13" s="300"/>
      <c r="E13" s="300"/>
      <c r="F13" s="330" t="s">
        <v>287</v>
      </c>
      <c r="G13" s="334" t="s">
        <v>283</v>
      </c>
      <c r="H13" s="181"/>
      <c r="I13" s="181"/>
      <c r="J13" s="181"/>
      <c r="K13" s="181"/>
      <c r="L13" s="181"/>
      <c r="M13" s="181"/>
      <c r="N13" s="181"/>
      <c r="O13" s="181"/>
      <c r="P13" s="181"/>
      <c r="Q13" s="181"/>
      <c r="R13" s="181"/>
      <c r="S13" s="181"/>
      <c r="T13" s="184"/>
      <c r="U13" s="185"/>
      <c r="V13" s="184"/>
      <c r="W13" s="181"/>
      <c r="X13" s="181"/>
    </row>
    <row r="14" spans="1:24" ht="28.5" customHeight="1" x14ac:dyDescent="0.25">
      <c r="A14" s="333"/>
      <c r="B14" s="301"/>
      <c r="C14" s="300"/>
      <c r="D14" s="300"/>
      <c r="E14" s="300"/>
      <c r="F14" s="330"/>
      <c r="G14" s="334"/>
      <c r="H14" s="181"/>
      <c r="I14" s="181"/>
      <c r="J14" s="181"/>
      <c r="K14" s="181"/>
      <c r="L14" s="181"/>
      <c r="M14" s="181"/>
      <c r="N14" s="181"/>
      <c r="O14" s="181"/>
      <c r="P14" s="181"/>
      <c r="Q14" s="181"/>
      <c r="R14" s="181"/>
      <c r="S14" s="181"/>
      <c r="T14" s="184"/>
      <c r="U14" s="185"/>
      <c r="V14" s="184"/>
      <c r="W14" s="181"/>
      <c r="X14" s="181"/>
    </row>
    <row r="15" spans="1:24" ht="28.5" customHeight="1" x14ac:dyDescent="0.25">
      <c r="A15" s="333"/>
      <c r="B15" s="301"/>
      <c r="C15" s="300"/>
      <c r="D15" s="300"/>
      <c r="E15" s="300"/>
      <c r="F15" s="330"/>
      <c r="G15" s="334"/>
      <c r="H15" s="181"/>
      <c r="I15" s="181"/>
      <c r="J15" s="181"/>
      <c r="K15" s="181"/>
      <c r="L15" s="181"/>
      <c r="M15" s="181"/>
      <c r="N15" s="181"/>
      <c r="O15" s="181"/>
      <c r="P15" s="181"/>
      <c r="Q15" s="181"/>
      <c r="R15" s="181"/>
      <c r="S15" s="181"/>
      <c r="T15" s="184"/>
      <c r="U15" s="185"/>
      <c r="V15" s="184"/>
      <c r="W15" s="181"/>
      <c r="X15" s="181"/>
    </row>
    <row r="16" spans="1:24" ht="39" customHeight="1" x14ac:dyDescent="0.25">
      <c r="A16" s="333"/>
      <c r="B16" s="301"/>
      <c r="C16" s="300"/>
      <c r="D16" s="300"/>
      <c r="E16" s="300"/>
      <c r="F16" s="330"/>
      <c r="G16" s="334"/>
      <c r="H16" s="181"/>
      <c r="I16" s="181"/>
      <c r="J16" s="181"/>
      <c r="K16" s="181"/>
      <c r="L16" s="181"/>
      <c r="M16" s="181"/>
      <c r="N16" s="181"/>
      <c r="O16" s="181"/>
      <c r="P16" s="181"/>
      <c r="Q16" s="181"/>
      <c r="R16" s="181"/>
      <c r="S16" s="181"/>
      <c r="T16" s="184"/>
      <c r="U16" s="185"/>
      <c r="V16" s="184"/>
      <c r="W16" s="181"/>
      <c r="X16" s="181"/>
    </row>
    <row r="17" spans="1:24" ht="42.75" customHeight="1" x14ac:dyDescent="0.25">
      <c r="A17" s="333"/>
      <c r="B17" s="301" t="s">
        <v>286</v>
      </c>
      <c r="C17" s="300" t="s">
        <v>531</v>
      </c>
      <c r="D17" s="300" t="s">
        <v>563</v>
      </c>
      <c r="E17" s="300" t="s">
        <v>532</v>
      </c>
      <c r="F17" s="300" t="s">
        <v>285</v>
      </c>
      <c r="G17" s="334" t="s">
        <v>473</v>
      </c>
      <c r="H17" s="181"/>
      <c r="I17" s="181"/>
      <c r="J17" s="181"/>
      <c r="K17" s="181"/>
      <c r="L17" s="181"/>
      <c r="M17" s="181"/>
      <c r="N17" s="181"/>
      <c r="O17" s="181"/>
      <c r="P17" s="181"/>
      <c r="Q17" s="181"/>
      <c r="R17" s="181"/>
      <c r="S17" s="181"/>
      <c r="T17" s="184"/>
      <c r="U17" s="185"/>
      <c r="V17" s="184"/>
      <c r="W17" s="181"/>
      <c r="X17" s="181"/>
    </row>
    <row r="18" spans="1:24" ht="49.5" customHeight="1" x14ac:dyDescent="0.25">
      <c r="A18" s="333"/>
      <c r="B18" s="301"/>
      <c r="C18" s="300"/>
      <c r="D18" s="300"/>
      <c r="E18" s="300"/>
      <c r="F18" s="300"/>
      <c r="G18" s="334"/>
      <c r="H18" s="181"/>
      <c r="I18" s="181"/>
      <c r="J18" s="181"/>
      <c r="K18" s="181"/>
      <c r="L18" s="181"/>
      <c r="M18" s="181"/>
      <c r="N18" s="181"/>
      <c r="O18" s="181"/>
      <c r="P18" s="181"/>
      <c r="Q18" s="181"/>
      <c r="R18" s="181"/>
      <c r="S18" s="181"/>
      <c r="T18" s="184"/>
      <c r="U18" s="185"/>
      <c r="V18" s="184"/>
      <c r="W18" s="181"/>
      <c r="X18" s="181"/>
    </row>
    <row r="19" spans="1:24" ht="54.75" customHeight="1" x14ac:dyDescent="0.25">
      <c r="A19" s="333"/>
      <c r="B19" s="301"/>
      <c r="C19" s="300"/>
      <c r="D19" s="300"/>
      <c r="E19" s="300"/>
      <c r="F19" s="202" t="s">
        <v>284</v>
      </c>
      <c r="G19" s="205" t="s">
        <v>283</v>
      </c>
      <c r="H19" s="181"/>
      <c r="I19" s="181"/>
      <c r="J19" s="181"/>
      <c r="K19" s="181"/>
      <c r="L19" s="181"/>
      <c r="M19" s="181"/>
      <c r="N19" s="181"/>
      <c r="O19" s="181"/>
      <c r="P19" s="181"/>
      <c r="Q19" s="181"/>
      <c r="R19" s="181"/>
      <c r="S19" s="181"/>
      <c r="T19" s="184"/>
      <c r="U19" s="185"/>
      <c r="V19" s="184"/>
      <c r="W19" s="181"/>
      <c r="X19" s="181"/>
    </row>
    <row r="20" spans="1:24" ht="41.25" customHeight="1" x14ac:dyDescent="0.25">
      <c r="A20" s="181"/>
      <c r="B20" s="182"/>
      <c r="C20" s="181"/>
      <c r="D20" s="181"/>
      <c r="E20" s="181"/>
      <c r="F20" s="181"/>
      <c r="G20" s="181"/>
      <c r="H20" s="181"/>
      <c r="I20" s="181"/>
      <c r="J20" s="204" t="s">
        <v>282</v>
      </c>
      <c r="K20" s="188" t="s">
        <v>181</v>
      </c>
      <c r="L20" s="188" t="s">
        <v>281</v>
      </c>
      <c r="M20" s="188" t="s">
        <v>280</v>
      </c>
      <c r="N20" s="188" t="s">
        <v>279</v>
      </c>
      <c r="O20" s="188" t="s">
        <v>278</v>
      </c>
      <c r="P20" s="188" t="s">
        <v>558</v>
      </c>
      <c r="Q20" s="188" t="s">
        <v>277</v>
      </c>
      <c r="R20" s="188" t="s">
        <v>276</v>
      </c>
      <c r="S20" s="188" t="s">
        <v>275</v>
      </c>
      <c r="T20" s="188" t="s">
        <v>274</v>
      </c>
      <c r="U20" s="189" t="s">
        <v>273</v>
      </c>
      <c r="V20" s="190" t="s">
        <v>315</v>
      </c>
      <c r="W20" s="181"/>
      <c r="X20" s="181"/>
    </row>
    <row r="21" spans="1:24" ht="169.5" customHeight="1" x14ac:dyDescent="0.25">
      <c r="A21" s="309" t="s">
        <v>564</v>
      </c>
      <c r="B21" s="321" t="s">
        <v>214</v>
      </c>
      <c r="C21" s="321" t="s">
        <v>213</v>
      </c>
      <c r="D21" s="321" t="s">
        <v>212</v>
      </c>
      <c r="E21" s="321" t="s">
        <v>211</v>
      </c>
      <c r="F21" s="321" t="s">
        <v>210</v>
      </c>
      <c r="G21" s="321" t="s">
        <v>209</v>
      </c>
      <c r="H21" s="181"/>
      <c r="I21" s="181"/>
      <c r="J21" s="308" t="s">
        <v>272</v>
      </c>
      <c r="K21" s="187" t="s">
        <v>503</v>
      </c>
      <c r="L21" s="187" t="s">
        <v>481</v>
      </c>
      <c r="M21" s="187" t="s">
        <v>271</v>
      </c>
      <c r="N21" s="187" t="s">
        <v>485</v>
      </c>
      <c r="O21" s="187" t="s">
        <v>486</v>
      </c>
      <c r="P21" s="301" t="s">
        <v>565</v>
      </c>
      <c r="Q21" s="300" t="s">
        <v>270</v>
      </c>
      <c r="R21" s="202" t="s">
        <v>308</v>
      </c>
      <c r="S21" s="203" t="s">
        <v>318</v>
      </c>
      <c r="T21" s="191" t="s">
        <v>220</v>
      </c>
      <c r="U21" s="192">
        <f>Flujos!N3</f>
        <v>300000000</v>
      </c>
      <c r="V21" s="193">
        <v>2</v>
      </c>
      <c r="W21" s="181"/>
      <c r="X21" s="181"/>
    </row>
    <row r="22" spans="1:24" ht="60" customHeight="1" x14ac:dyDescent="0.25">
      <c r="A22" s="309"/>
      <c r="B22" s="321"/>
      <c r="C22" s="321"/>
      <c r="D22" s="321"/>
      <c r="E22" s="321"/>
      <c r="F22" s="321"/>
      <c r="G22" s="321"/>
      <c r="H22" s="181"/>
      <c r="I22" s="181"/>
      <c r="J22" s="308"/>
      <c r="K22" s="301" t="s">
        <v>482</v>
      </c>
      <c r="L22" s="301" t="s">
        <v>483</v>
      </c>
      <c r="M22" s="301" t="s">
        <v>487</v>
      </c>
      <c r="N22" s="301" t="s">
        <v>483</v>
      </c>
      <c r="O22" s="301" t="s">
        <v>483</v>
      </c>
      <c r="P22" s="301"/>
      <c r="Q22" s="300"/>
      <c r="R22" s="300" t="s">
        <v>309</v>
      </c>
      <c r="S22" s="202" t="s">
        <v>310</v>
      </c>
      <c r="T22" s="191" t="s">
        <v>220</v>
      </c>
      <c r="U22" s="192">
        <f>Flujos!N4</f>
        <v>600000000</v>
      </c>
      <c r="V22" s="193">
        <v>4</v>
      </c>
      <c r="W22" s="181"/>
      <c r="X22" s="181"/>
    </row>
    <row r="23" spans="1:24" ht="72" customHeight="1" x14ac:dyDescent="0.25">
      <c r="A23" s="309"/>
      <c r="B23" s="321"/>
      <c r="C23" s="321"/>
      <c r="D23" s="321"/>
      <c r="E23" s="321"/>
      <c r="F23" s="321"/>
      <c r="G23" s="321"/>
      <c r="H23" s="181"/>
      <c r="I23" s="181"/>
      <c r="J23" s="308"/>
      <c r="K23" s="301"/>
      <c r="L23" s="301"/>
      <c r="M23" s="301"/>
      <c r="N23" s="301"/>
      <c r="O23" s="301"/>
      <c r="P23" s="301"/>
      <c r="Q23" s="300"/>
      <c r="R23" s="300"/>
      <c r="S23" s="202" t="s">
        <v>311</v>
      </c>
      <c r="T23" s="191" t="s">
        <v>220</v>
      </c>
      <c r="U23" s="192">
        <f>Flujos!N5</f>
        <v>410000000</v>
      </c>
      <c r="V23" s="193">
        <v>2</v>
      </c>
      <c r="W23" s="181"/>
      <c r="X23" s="181"/>
    </row>
    <row r="24" spans="1:24" ht="72" customHeight="1" x14ac:dyDescent="0.25">
      <c r="A24" s="309"/>
      <c r="B24" s="300" t="s">
        <v>533</v>
      </c>
      <c r="C24" s="300" t="s">
        <v>534</v>
      </c>
      <c r="D24" s="301" t="s">
        <v>535</v>
      </c>
      <c r="E24" s="301" t="s">
        <v>536</v>
      </c>
      <c r="F24" s="330" t="s">
        <v>479</v>
      </c>
      <c r="G24" s="300" t="s">
        <v>471</v>
      </c>
      <c r="H24" s="181"/>
      <c r="I24" s="181"/>
      <c r="J24" s="308"/>
      <c r="K24" s="301" t="s">
        <v>269</v>
      </c>
      <c r="L24" s="327">
        <v>0.43640000000000001</v>
      </c>
      <c r="M24" s="301" t="s">
        <v>268</v>
      </c>
      <c r="N24" s="301" t="s">
        <v>267</v>
      </c>
      <c r="O24" s="301" t="s">
        <v>266</v>
      </c>
      <c r="P24" s="301"/>
      <c r="Q24" s="300"/>
      <c r="R24" s="300"/>
      <c r="S24" s="300" t="s">
        <v>464</v>
      </c>
      <c r="T24" s="304" t="s">
        <v>221</v>
      </c>
      <c r="U24" s="331">
        <f>Flujos!N6</f>
        <v>1650000000</v>
      </c>
      <c r="V24" s="302">
        <v>4</v>
      </c>
      <c r="W24" s="181"/>
      <c r="X24" s="181"/>
    </row>
    <row r="25" spans="1:24" x14ac:dyDescent="0.25">
      <c r="A25" s="309"/>
      <c r="B25" s="300"/>
      <c r="C25" s="300"/>
      <c r="D25" s="301"/>
      <c r="E25" s="301"/>
      <c r="F25" s="330"/>
      <c r="G25" s="300"/>
      <c r="H25" s="181"/>
      <c r="I25" s="181"/>
      <c r="J25" s="308"/>
      <c r="K25" s="301"/>
      <c r="L25" s="327"/>
      <c r="M25" s="301"/>
      <c r="N25" s="301"/>
      <c r="O25" s="301"/>
      <c r="P25" s="301"/>
      <c r="Q25" s="300"/>
      <c r="R25" s="300"/>
      <c r="S25" s="300"/>
      <c r="T25" s="304"/>
      <c r="U25" s="331"/>
      <c r="V25" s="302"/>
      <c r="W25" s="181"/>
      <c r="X25" s="181"/>
    </row>
    <row r="26" spans="1:24" x14ac:dyDescent="0.25">
      <c r="A26" s="309"/>
      <c r="B26" s="300"/>
      <c r="C26" s="300"/>
      <c r="D26" s="301"/>
      <c r="E26" s="301"/>
      <c r="F26" s="330"/>
      <c r="G26" s="300"/>
      <c r="H26" s="181"/>
      <c r="I26" s="181"/>
      <c r="J26" s="308"/>
      <c r="K26" s="301"/>
      <c r="L26" s="327"/>
      <c r="M26" s="301"/>
      <c r="N26" s="301"/>
      <c r="O26" s="301"/>
      <c r="P26" s="301"/>
      <c r="Q26" s="300"/>
      <c r="R26" s="300"/>
      <c r="S26" s="300"/>
      <c r="T26" s="304"/>
      <c r="U26" s="331"/>
      <c r="V26" s="302"/>
      <c r="W26" s="181"/>
      <c r="X26" s="181"/>
    </row>
    <row r="27" spans="1:24" ht="51" customHeight="1" x14ac:dyDescent="0.25">
      <c r="A27" s="309"/>
      <c r="B27" s="300"/>
      <c r="C27" s="300"/>
      <c r="D27" s="301"/>
      <c r="E27" s="301"/>
      <c r="F27" s="330"/>
      <c r="G27" s="300"/>
      <c r="H27" s="181"/>
      <c r="I27" s="181"/>
      <c r="J27" s="308" t="s">
        <v>218</v>
      </c>
      <c r="K27" s="301" t="s">
        <v>566</v>
      </c>
      <c r="L27" s="327" t="s">
        <v>457</v>
      </c>
      <c r="M27" s="327" t="s">
        <v>458</v>
      </c>
      <c r="N27" s="327" t="s">
        <v>459</v>
      </c>
      <c r="O27" s="327" t="s">
        <v>460</v>
      </c>
      <c r="P27" s="327" t="s">
        <v>461</v>
      </c>
      <c r="Q27" s="300" t="s">
        <v>264</v>
      </c>
      <c r="R27" s="300" t="s">
        <v>334</v>
      </c>
      <c r="S27" s="203" t="s">
        <v>312</v>
      </c>
      <c r="T27" s="191" t="s">
        <v>220</v>
      </c>
      <c r="U27" s="192">
        <f>Flujos!N7</f>
        <v>765000000</v>
      </c>
      <c r="V27" s="193">
        <v>2</v>
      </c>
      <c r="W27" s="181"/>
      <c r="X27" s="181"/>
    </row>
    <row r="28" spans="1:24" ht="242.25" x14ac:dyDescent="0.25">
      <c r="A28" s="309"/>
      <c r="B28" s="300"/>
      <c r="C28" s="300"/>
      <c r="D28" s="301"/>
      <c r="E28" s="301"/>
      <c r="F28" s="233" t="s">
        <v>259</v>
      </c>
      <c r="G28" s="230" t="s">
        <v>474</v>
      </c>
      <c r="H28" s="181"/>
      <c r="I28" s="181"/>
      <c r="J28" s="308"/>
      <c r="K28" s="301"/>
      <c r="L28" s="327"/>
      <c r="M28" s="327"/>
      <c r="N28" s="327"/>
      <c r="O28" s="327"/>
      <c r="P28" s="327"/>
      <c r="Q28" s="300"/>
      <c r="R28" s="300"/>
      <c r="S28" s="203" t="s">
        <v>567</v>
      </c>
      <c r="T28" s="191" t="s">
        <v>220</v>
      </c>
      <c r="U28" s="192">
        <f>Flujos!N8</f>
        <v>300000000</v>
      </c>
      <c r="V28" s="193">
        <v>2</v>
      </c>
      <c r="W28" s="181"/>
      <c r="X28" s="181"/>
    </row>
    <row r="29" spans="1:24" ht="171" x14ac:dyDescent="0.25">
      <c r="A29" s="309"/>
      <c r="B29" s="300"/>
      <c r="C29" s="300"/>
      <c r="D29" s="301"/>
      <c r="E29" s="301"/>
      <c r="F29" s="233" t="s">
        <v>263</v>
      </c>
      <c r="G29" s="230" t="s">
        <v>475</v>
      </c>
      <c r="H29" s="181"/>
      <c r="I29" s="181"/>
      <c r="J29" s="308"/>
      <c r="K29" s="301"/>
      <c r="L29" s="327"/>
      <c r="M29" s="327"/>
      <c r="N29" s="327"/>
      <c r="O29" s="327"/>
      <c r="P29" s="327"/>
      <c r="Q29" s="300"/>
      <c r="R29" s="300" t="s">
        <v>462</v>
      </c>
      <c r="S29" s="300" t="s">
        <v>568</v>
      </c>
      <c r="T29" s="304" t="s">
        <v>221</v>
      </c>
      <c r="U29" s="303">
        <f>Flujos!N9</f>
        <v>460000000</v>
      </c>
      <c r="V29" s="302">
        <v>2</v>
      </c>
      <c r="W29" s="181"/>
      <c r="X29" s="181"/>
    </row>
    <row r="30" spans="1:24" x14ac:dyDescent="0.25">
      <c r="A30" s="309"/>
      <c r="B30" s="300" t="s">
        <v>559</v>
      </c>
      <c r="C30" s="300" t="s">
        <v>537</v>
      </c>
      <c r="D30" s="300" t="s">
        <v>538</v>
      </c>
      <c r="E30" s="300" t="s">
        <v>539</v>
      </c>
      <c r="F30" s="330" t="s">
        <v>479</v>
      </c>
      <c r="G30" s="300" t="s">
        <v>471</v>
      </c>
      <c r="H30" s="181"/>
      <c r="I30" s="181"/>
      <c r="J30" s="308"/>
      <c r="K30" s="301"/>
      <c r="L30" s="327"/>
      <c r="M30" s="327"/>
      <c r="N30" s="327"/>
      <c r="O30" s="327"/>
      <c r="P30" s="327"/>
      <c r="Q30" s="300"/>
      <c r="R30" s="300"/>
      <c r="S30" s="300"/>
      <c r="T30" s="304"/>
      <c r="U30" s="303"/>
      <c r="V30" s="302"/>
      <c r="W30" s="181"/>
      <c r="X30" s="181"/>
    </row>
    <row r="31" spans="1:24" ht="62.25" customHeight="1" x14ac:dyDescent="0.25">
      <c r="A31" s="309"/>
      <c r="B31" s="300"/>
      <c r="C31" s="300"/>
      <c r="D31" s="300"/>
      <c r="E31" s="300"/>
      <c r="F31" s="330"/>
      <c r="G31" s="300"/>
      <c r="H31" s="181"/>
      <c r="I31" s="181"/>
      <c r="J31" s="308"/>
      <c r="K31" s="301"/>
      <c r="L31" s="327"/>
      <c r="M31" s="327"/>
      <c r="N31" s="327"/>
      <c r="O31" s="327"/>
      <c r="P31" s="327"/>
      <c r="Q31" s="300"/>
      <c r="R31" s="300"/>
      <c r="S31" s="300"/>
      <c r="T31" s="304"/>
      <c r="U31" s="303"/>
      <c r="V31" s="302"/>
      <c r="W31" s="181"/>
      <c r="X31" s="181"/>
    </row>
    <row r="32" spans="1:24" ht="102.75" customHeight="1" x14ac:dyDescent="0.25">
      <c r="A32" s="309"/>
      <c r="B32" s="300"/>
      <c r="C32" s="300"/>
      <c r="D32" s="300"/>
      <c r="E32" s="300"/>
      <c r="F32" s="330"/>
      <c r="G32" s="300"/>
      <c r="H32" s="181"/>
      <c r="I32" s="181"/>
      <c r="J32" s="320" t="s">
        <v>262</v>
      </c>
      <c r="K32" s="301" t="s">
        <v>484</v>
      </c>
      <c r="L32" s="301" t="s">
        <v>261</v>
      </c>
      <c r="M32" s="301" t="s">
        <v>488</v>
      </c>
      <c r="N32" s="301" t="s">
        <v>489</v>
      </c>
      <c r="O32" s="301" t="s">
        <v>490</v>
      </c>
      <c r="P32" s="301" t="s">
        <v>504</v>
      </c>
      <c r="Q32" s="300" t="s">
        <v>260</v>
      </c>
      <c r="R32" s="300" t="s">
        <v>335</v>
      </c>
      <c r="S32" s="301" t="s">
        <v>319</v>
      </c>
      <c r="T32" s="304" t="s">
        <v>220</v>
      </c>
      <c r="U32" s="303">
        <f>Flujos!N10</f>
        <v>1000000000</v>
      </c>
      <c r="V32" s="302">
        <v>8</v>
      </c>
      <c r="W32" s="181"/>
      <c r="X32" s="181"/>
    </row>
    <row r="33" spans="1:24" ht="80.25" customHeight="1" x14ac:dyDescent="0.25">
      <c r="A33" s="237"/>
      <c r="B33" s="218"/>
      <c r="C33" s="218"/>
      <c r="D33" s="218"/>
      <c r="E33" s="238"/>
      <c r="F33" s="218"/>
      <c r="G33" s="218"/>
      <c r="H33" s="181"/>
      <c r="I33" s="181"/>
      <c r="J33" s="320"/>
      <c r="K33" s="301"/>
      <c r="L33" s="301"/>
      <c r="M33" s="301"/>
      <c r="N33" s="301"/>
      <c r="O33" s="301"/>
      <c r="P33" s="301"/>
      <c r="Q33" s="300"/>
      <c r="R33" s="300"/>
      <c r="S33" s="301"/>
      <c r="T33" s="304"/>
      <c r="U33" s="303"/>
      <c r="V33" s="302"/>
      <c r="W33" s="181"/>
      <c r="X33" s="181"/>
    </row>
    <row r="34" spans="1:24" ht="99" customHeight="1" x14ac:dyDescent="0.25">
      <c r="A34" s="305" t="s">
        <v>569</v>
      </c>
      <c r="B34" s="294" t="s">
        <v>214</v>
      </c>
      <c r="C34" s="294" t="s">
        <v>213</v>
      </c>
      <c r="D34" s="294" t="s">
        <v>212</v>
      </c>
      <c r="E34" s="294" t="s">
        <v>211</v>
      </c>
      <c r="F34" s="294" t="s">
        <v>210</v>
      </c>
      <c r="G34" s="294" t="s">
        <v>209</v>
      </c>
      <c r="H34" s="181"/>
      <c r="I34" s="181"/>
      <c r="J34" s="320"/>
      <c r="K34" s="301"/>
      <c r="L34" s="301"/>
      <c r="M34" s="301"/>
      <c r="N34" s="301"/>
      <c r="O34" s="301"/>
      <c r="P34" s="301"/>
      <c r="Q34" s="300"/>
      <c r="R34" s="300"/>
      <c r="S34" s="202" t="s">
        <v>320</v>
      </c>
      <c r="T34" s="191" t="s">
        <v>220</v>
      </c>
      <c r="U34" s="195">
        <f>Flujos!N11</f>
        <v>2780000000</v>
      </c>
      <c r="V34" s="193">
        <v>4</v>
      </c>
      <c r="W34" s="181"/>
      <c r="X34" s="181"/>
    </row>
    <row r="35" spans="1:24" ht="73.5" customHeight="1" x14ac:dyDescent="0.25">
      <c r="A35" s="306"/>
      <c r="B35" s="295"/>
      <c r="C35" s="295"/>
      <c r="D35" s="295"/>
      <c r="E35" s="295"/>
      <c r="F35" s="295"/>
      <c r="G35" s="295"/>
      <c r="H35" s="181"/>
      <c r="I35" s="181"/>
      <c r="J35" s="320"/>
      <c r="K35" s="301"/>
      <c r="L35" s="301"/>
      <c r="M35" s="301"/>
      <c r="N35" s="301"/>
      <c r="O35" s="301"/>
      <c r="P35" s="301"/>
      <c r="Q35" s="300"/>
      <c r="R35" s="300"/>
      <c r="S35" s="202" t="s">
        <v>570</v>
      </c>
      <c r="T35" s="191" t="s">
        <v>221</v>
      </c>
      <c r="U35" s="195">
        <f>Flujos!N12</f>
        <v>276221000</v>
      </c>
      <c r="V35" s="193">
        <v>5</v>
      </c>
      <c r="W35" s="181"/>
      <c r="X35" s="181"/>
    </row>
    <row r="36" spans="1:24" ht="60.75" customHeight="1" x14ac:dyDescent="0.25">
      <c r="A36" s="306"/>
      <c r="B36" s="296"/>
      <c r="C36" s="296"/>
      <c r="D36" s="296"/>
      <c r="E36" s="296"/>
      <c r="F36" s="296"/>
      <c r="G36" s="296"/>
      <c r="H36" s="181"/>
      <c r="I36" s="181"/>
      <c r="J36" s="320"/>
      <c r="K36" s="301"/>
      <c r="L36" s="301"/>
      <c r="M36" s="301"/>
      <c r="N36" s="301"/>
      <c r="O36" s="301"/>
      <c r="P36" s="301"/>
      <c r="Q36" s="300"/>
      <c r="R36" s="300"/>
      <c r="S36" s="202" t="s">
        <v>321</v>
      </c>
      <c r="T36" s="191" t="s">
        <v>221</v>
      </c>
      <c r="U36" s="195">
        <f>Flujos!N13</f>
        <v>851851000</v>
      </c>
      <c r="V36" s="193">
        <v>1</v>
      </c>
      <c r="W36" s="181"/>
      <c r="X36" s="181"/>
    </row>
    <row r="37" spans="1:24" ht="74.25" customHeight="1" x14ac:dyDescent="0.25">
      <c r="A37" s="306"/>
      <c r="B37" s="288" t="s">
        <v>252</v>
      </c>
      <c r="C37" s="288" t="s">
        <v>540</v>
      </c>
      <c r="D37" s="288" t="s">
        <v>541</v>
      </c>
      <c r="E37" s="288" t="s">
        <v>542</v>
      </c>
      <c r="F37" s="297" t="s">
        <v>571</v>
      </c>
      <c r="G37" s="288" t="s">
        <v>476</v>
      </c>
      <c r="H37" s="181"/>
      <c r="I37" s="181"/>
      <c r="J37" s="320" t="s">
        <v>207</v>
      </c>
      <c r="K37" s="301" t="s">
        <v>257</v>
      </c>
      <c r="L37" s="327">
        <v>0.49719999999999998</v>
      </c>
      <c r="M37" s="301" t="s">
        <v>256</v>
      </c>
      <c r="N37" s="301" t="s">
        <v>255</v>
      </c>
      <c r="O37" s="301" t="s">
        <v>254</v>
      </c>
      <c r="P37" s="301" t="s">
        <v>505</v>
      </c>
      <c r="Q37" s="300" t="s">
        <v>253</v>
      </c>
      <c r="R37" s="300" t="s">
        <v>336</v>
      </c>
      <c r="S37" s="203" t="s">
        <v>572</v>
      </c>
      <c r="T37" s="191" t="s">
        <v>221</v>
      </c>
      <c r="U37" s="195">
        <f>Flujos!N14</f>
        <v>20000000000</v>
      </c>
      <c r="V37" s="193">
        <v>4</v>
      </c>
      <c r="W37" s="181"/>
      <c r="X37" s="181"/>
    </row>
    <row r="38" spans="1:24" ht="73.5" customHeight="1" x14ac:dyDescent="0.25">
      <c r="A38" s="306"/>
      <c r="B38" s="293"/>
      <c r="C38" s="293"/>
      <c r="D38" s="293"/>
      <c r="E38" s="293"/>
      <c r="F38" s="298"/>
      <c r="G38" s="293"/>
      <c r="H38" s="181"/>
      <c r="I38" s="181"/>
      <c r="J38" s="320"/>
      <c r="K38" s="301"/>
      <c r="L38" s="327"/>
      <c r="M38" s="301"/>
      <c r="N38" s="301"/>
      <c r="O38" s="301"/>
      <c r="P38" s="301"/>
      <c r="Q38" s="300"/>
      <c r="R38" s="300"/>
      <c r="S38" s="203" t="s">
        <v>573</v>
      </c>
      <c r="T38" s="191" t="s">
        <v>221</v>
      </c>
      <c r="U38" s="195">
        <f>Flujos!N15</f>
        <v>300000000</v>
      </c>
      <c r="V38" s="193">
        <v>1</v>
      </c>
      <c r="W38" s="181"/>
      <c r="X38" s="181"/>
    </row>
    <row r="39" spans="1:24" ht="46.5" customHeight="1" x14ac:dyDescent="0.25">
      <c r="A39" s="306"/>
      <c r="B39" s="293"/>
      <c r="C39" s="293"/>
      <c r="D39" s="293"/>
      <c r="E39" s="293"/>
      <c r="F39" s="298"/>
      <c r="G39" s="293"/>
      <c r="H39" s="181"/>
      <c r="I39" s="181"/>
      <c r="J39" s="320"/>
      <c r="K39" s="301"/>
      <c r="L39" s="327"/>
      <c r="M39" s="301"/>
      <c r="N39" s="301"/>
      <c r="O39" s="301"/>
      <c r="P39" s="301"/>
      <c r="Q39" s="300"/>
      <c r="R39" s="300"/>
      <c r="S39" s="202" t="s">
        <v>322</v>
      </c>
      <c r="T39" s="191" t="s">
        <v>221</v>
      </c>
      <c r="U39" s="195">
        <f>Flujos!N16</f>
        <v>250000000</v>
      </c>
      <c r="V39" s="193">
        <v>2</v>
      </c>
      <c r="W39" s="181"/>
      <c r="X39" s="181"/>
    </row>
    <row r="40" spans="1:24" ht="102.75" customHeight="1" x14ac:dyDescent="0.25">
      <c r="A40" s="306"/>
      <c r="B40" s="293"/>
      <c r="C40" s="293"/>
      <c r="D40" s="293"/>
      <c r="E40" s="293"/>
      <c r="F40" s="298"/>
      <c r="G40" s="293"/>
      <c r="H40" s="181"/>
      <c r="I40" s="181"/>
      <c r="J40" s="320"/>
      <c r="K40" s="301"/>
      <c r="L40" s="327"/>
      <c r="M40" s="301"/>
      <c r="N40" s="301"/>
      <c r="O40" s="301"/>
      <c r="P40" s="301"/>
      <c r="Q40" s="300"/>
      <c r="R40" s="300"/>
      <c r="S40" s="300" t="s">
        <v>323</v>
      </c>
      <c r="T40" s="304" t="s">
        <v>220</v>
      </c>
      <c r="U40" s="303">
        <f>Flujos!N17</f>
        <v>200000000</v>
      </c>
      <c r="V40" s="302">
        <v>2</v>
      </c>
      <c r="W40" s="181"/>
      <c r="X40" s="181"/>
    </row>
    <row r="41" spans="1:24" ht="43.5" customHeight="1" x14ac:dyDescent="0.25">
      <c r="A41" s="306"/>
      <c r="B41" s="293"/>
      <c r="C41" s="293"/>
      <c r="D41" s="293"/>
      <c r="E41" s="293"/>
      <c r="F41" s="298"/>
      <c r="G41" s="293"/>
      <c r="H41" s="181"/>
      <c r="I41" s="181"/>
      <c r="J41" s="320"/>
      <c r="K41" s="301"/>
      <c r="L41" s="327"/>
      <c r="M41" s="301"/>
      <c r="N41" s="301"/>
      <c r="O41" s="301"/>
      <c r="P41" s="301"/>
      <c r="Q41" s="300"/>
      <c r="R41" s="300"/>
      <c r="S41" s="300"/>
      <c r="T41" s="304"/>
      <c r="U41" s="303"/>
      <c r="V41" s="302"/>
      <c r="W41" s="181"/>
      <c r="X41" s="181"/>
    </row>
    <row r="42" spans="1:24" ht="76.5" customHeight="1" x14ac:dyDescent="0.25">
      <c r="A42" s="306"/>
      <c r="B42" s="293"/>
      <c r="C42" s="293"/>
      <c r="D42" s="293"/>
      <c r="E42" s="293"/>
      <c r="F42" s="298"/>
      <c r="G42" s="293"/>
      <c r="H42" s="181"/>
      <c r="I42" s="181"/>
      <c r="J42" s="308" t="s">
        <v>251</v>
      </c>
      <c r="K42" s="301" t="s">
        <v>250</v>
      </c>
      <c r="L42" s="301" t="s">
        <v>249</v>
      </c>
      <c r="M42" s="301" t="s">
        <v>248</v>
      </c>
      <c r="N42" s="301" t="s">
        <v>247</v>
      </c>
      <c r="O42" s="301" t="s">
        <v>246</v>
      </c>
      <c r="P42" s="301" t="s">
        <v>506</v>
      </c>
      <c r="Q42" s="300" t="s">
        <v>245</v>
      </c>
      <c r="R42" s="300" t="s">
        <v>337</v>
      </c>
      <c r="S42" s="202" t="s">
        <v>324</v>
      </c>
      <c r="T42" s="191" t="s">
        <v>221</v>
      </c>
      <c r="U42" s="195">
        <f>Flujos!N18</f>
        <v>300000000</v>
      </c>
      <c r="V42" s="193">
        <v>1</v>
      </c>
      <c r="W42" s="181"/>
      <c r="X42" s="181"/>
    </row>
    <row r="43" spans="1:24" ht="54" customHeight="1" x14ac:dyDescent="0.25">
      <c r="A43" s="306"/>
      <c r="B43" s="293"/>
      <c r="C43" s="293"/>
      <c r="D43" s="293"/>
      <c r="E43" s="293"/>
      <c r="F43" s="298"/>
      <c r="G43" s="293"/>
      <c r="H43" s="181"/>
      <c r="I43" s="181"/>
      <c r="J43" s="308"/>
      <c r="K43" s="301"/>
      <c r="L43" s="301"/>
      <c r="M43" s="301"/>
      <c r="N43" s="301"/>
      <c r="O43" s="301"/>
      <c r="P43" s="301"/>
      <c r="Q43" s="300"/>
      <c r="R43" s="300"/>
      <c r="S43" s="202" t="s">
        <v>325</v>
      </c>
      <c r="T43" s="191" t="s">
        <v>221</v>
      </c>
      <c r="U43" s="195">
        <f>Flujos!N19</f>
        <v>4540910000</v>
      </c>
      <c r="V43" s="193">
        <v>10</v>
      </c>
      <c r="W43" s="181"/>
      <c r="X43" s="181"/>
    </row>
    <row r="44" spans="1:24" ht="51.75" customHeight="1" x14ac:dyDescent="0.25">
      <c r="A44" s="306"/>
      <c r="B44" s="289"/>
      <c r="C44" s="289"/>
      <c r="D44" s="289"/>
      <c r="E44" s="289"/>
      <c r="F44" s="299"/>
      <c r="G44" s="289"/>
      <c r="H44" s="181"/>
      <c r="I44" s="181"/>
      <c r="J44" s="308"/>
      <c r="K44" s="301"/>
      <c r="L44" s="301"/>
      <c r="M44" s="301"/>
      <c r="N44" s="301"/>
      <c r="O44" s="301"/>
      <c r="P44" s="301"/>
      <c r="Q44" s="300"/>
      <c r="R44" s="300"/>
      <c r="S44" s="202" t="s">
        <v>326</v>
      </c>
      <c r="T44" s="191" t="s">
        <v>221</v>
      </c>
      <c r="U44" s="195">
        <f>Flujos!N20</f>
        <v>800000000</v>
      </c>
      <c r="V44" s="193">
        <v>2</v>
      </c>
      <c r="W44" s="181"/>
      <c r="X44" s="181"/>
    </row>
    <row r="45" spans="1:24" ht="128.25" x14ac:dyDescent="0.25">
      <c r="A45" s="306"/>
      <c r="B45" s="230" t="s">
        <v>244</v>
      </c>
      <c r="C45" s="230" t="s">
        <v>543</v>
      </c>
      <c r="D45" s="230" t="s">
        <v>544</v>
      </c>
      <c r="E45" s="230" t="s">
        <v>545</v>
      </c>
      <c r="F45" s="233" t="s">
        <v>243</v>
      </c>
      <c r="G45" s="230" t="s">
        <v>242</v>
      </c>
      <c r="H45" s="181"/>
      <c r="I45" s="181"/>
      <c r="J45" s="308"/>
      <c r="K45" s="301"/>
      <c r="L45" s="301"/>
      <c r="M45" s="301"/>
      <c r="N45" s="301"/>
      <c r="O45" s="301"/>
      <c r="P45" s="301"/>
      <c r="Q45" s="300"/>
      <c r="R45" s="300" t="s">
        <v>338</v>
      </c>
      <c r="S45" s="202" t="s">
        <v>327</v>
      </c>
      <c r="T45" s="191" t="s">
        <v>221</v>
      </c>
      <c r="U45" s="195">
        <f>Flujos!N21</f>
        <v>3988600000</v>
      </c>
      <c r="V45" s="193">
        <v>10</v>
      </c>
      <c r="W45" s="181"/>
      <c r="X45" s="181"/>
    </row>
    <row r="46" spans="1:24" ht="100.5" customHeight="1" x14ac:dyDescent="0.25">
      <c r="A46" s="306"/>
      <c r="B46" s="288" t="s">
        <v>240</v>
      </c>
      <c r="C46" s="288" t="s">
        <v>546</v>
      </c>
      <c r="D46" s="288" t="s">
        <v>547</v>
      </c>
      <c r="E46" s="288" t="s">
        <v>548</v>
      </c>
      <c r="F46" s="297" t="s">
        <v>480</v>
      </c>
      <c r="G46" s="310" t="s">
        <v>239</v>
      </c>
      <c r="H46" s="181"/>
      <c r="I46" s="181"/>
      <c r="J46" s="308"/>
      <c r="K46" s="301"/>
      <c r="L46" s="301"/>
      <c r="M46" s="301"/>
      <c r="N46" s="301"/>
      <c r="O46" s="301"/>
      <c r="P46" s="301"/>
      <c r="Q46" s="300"/>
      <c r="R46" s="300"/>
      <c r="S46" s="202" t="s">
        <v>328</v>
      </c>
      <c r="T46" s="191" t="s">
        <v>221</v>
      </c>
      <c r="U46" s="195">
        <f>Flujos!N22</f>
        <v>750000000</v>
      </c>
      <c r="V46" s="193">
        <v>5</v>
      </c>
      <c r="W46" s="181"/>
      <c r="X46" s="181"/>
    </row>
    <row r="47" spans="1:24" ht="129.75" customHeight="1" x14ac:dyDescent="0.25">
      <c r="A47" s="306"/>
      <c r="B47" s="289"/>
      <c r="C47" s="289"/>
      <c r="D47" s="289"/>
      <c r="E47" s="289"/>
      <c r="F47" s="299"/>
      <c r="G47" s="312"/>
      <c r="H47" s="181"/>
      <c r="I47" s="181"/>
      <c r="J47" s="308"/>
      <c r="K47" s="301"/>
      <c r="L47" s="301"/>
      <c r="M47" s="301"/>
      <c r="N47" s="301"/>
      <c r="O47" s="301"/>
      <c r="P47" s="301"/>
      <c r="Q47" s="300"/>
      <c r="R47" s="300"/>
      <c r="S47" s="202" t="s">
        <v>329</v>
      </c>
      <c r="T47" s="191" t="s">
        <v>221</v>
      </c>
      <c r="U47" s="195">
        <f>Flujos!N23</f>
        <v>400000000</v>
      </c>
      <c r="V47" s="193">
        <v>2</v>
      </c>
      <c r="W47" s="181"/>
      <c r="X47" s="181"/>
    </row>
    <row r="48" spans="1:24" ht="98.25" customHeight="1" x14ac:dyDescent="0.25">
      <c r="A48" s="306"/>
      <c r="B48" s="230" t="s">
        <v>523</v>
      </c>
      <c r="C48" s="230" t="s">
        <v>524</v>
      </c>
      <c r="D48" s="236" t="s">
        <v>525</v>
      </c>
      <c r="E48" s="236" t="s">
        <v>526</v>
      </c>
      <c r="F48" s="297" t="s">
        <v>480</v>
      </c>
      <c r="G48" s="310" t="s">
        <v>239</v>
      </c>
      <c r="H48" s="181"/>
      <c r="I48" s="181"/>
      <c r="J48" s="308"/>
      <c r="K48" s="301"/>
      <c r="L48" s="301"/>
      <c r="M48" s="301"/>
      <c r="N48" s="301"/>
      <c r="O48" s="301"/>
      <c r="P48" s="301"/>
      <c r="Q48" s="300"/>
      <c r="R48" s="300"/>
      <c r="S48" s="202" t="s">
        <v>330</v>
      </c>
      <c r="T48" s="191" t="s">
        <v>221</v>
      </c>
      <c r="U48" s="195">
        <f>Flujos!N24</f>
        <v>400000000</v>
      </c>
      <c r="V48" s="193">
        <v>2</v>
      </c>
      <c r="W48" s="181"/>
      <c r="X48" s="181"/>
    </row>
    <row r="49" spans="1:24" ht="171" x14ac:dyDescent="0.25">
      <c r="A49" s="306"/>
      <c r="B49" s="230" t="s">
        <v>509</v>
      </c>
      <c r="C49" s="230" t="s">
        <v>513</v>
      </c>
      <c r="D49" s="236" t="s">
        <v>574</v>
      </c>
      <c r="E49" s="236" t="s">
        <v>514</v>
      </c>
      <c r="F49" s="298"/>
      <c r="G49" s="311"/>
      <c r="H49" s="181"/>
      <c r="I49" s="181"/>
      <c r="J49" s="308"/>
      <c r="K49" s="301"/>
      <c r="L49" s="301"/>
      <c r="M49" s="301"/>
      <c r="N49" s="301"/>
      <c r="O49" s="301"/>
      <c r="P49" s="301"/>
      <c r="Q49" s="300"/>
      <c r="R49" s="300"/>
      <c r="S49" s="202" t="s">
        <v>331</v>
      </c>
      <c r="T49" s="191" t="s">
        <v>220</v>
      </c>
      <c r="U49" s="195">
        <f>Flujos!N25</f>
        <v>5600000000</v>
      </c>
      <c r="V49" s="193">
        <v>10</v>
      </c>
      <c r="W49" s="181"/>
      <c r="X49" s="181"/>
    </row>
    <row r="50" spans="1:24" ht="203.25" customHeight="1" x14ac:dyDescent="0.25">
      <c r="A50" s="306"/>
      <c r="B50" s="230" t="s">
        <v>510</v>
      </c>
      <c r="C50" s="230" t="s">
        <v>515</v>
      </c>
      <c r="D50" s="236" t="s">
        <v>517</v>
      </c>
      <c r="E50" s="236" t="s">
        <v>516</v>
      </c>
      <c r="F50" s="298"/>
      <c r="G50" s="311"/>
      <c r="H50" s="181"/>
      <c r="I50" s="181"/>
      <c r="J50" s="322" t="s">
        <v>241</v>
      </c>
      <c r="K50" s="301" t="s">
        <v>491</v>
      </c>
      <c r="L50" s="328">
        <v>0.71350000000000002</v>
      </c>
      <c r="M50" s="301" t="s">
        <v>492</v>
      </c>
      <c r="N50" s="301" t="s">
        <v>493</v>
      </c>
      <c r="O50" s="301" t="s">
        <v>494</v>
      </c>
      <c r="P50" s="325" t="s">
        <v>507</v>
      </c>
      <c r="Q50" s="310" t="s">
        <v>313</v>
      </c>
      <c r="R50" s="310" t="s">
        <v>575</v>
      </c>
      <c r="S50" s="211" t="s">
        <v>576</v>
      </c>
      <c r="T50" s="196" t="s">
        <v>221</v>
      </c>
      <c r="U50" s="194">
        <f>Flujos!N26</f>
        <v>2790000000</v>
      </c>
      <c r="V50" s="212">
        <v>2</v>
      </c>
      <c r="W50" s="181"/>
      <c r="X50" s="181"/>
    </row>
    <row r="51" spans="1:24" ht="137.25" customHeight="1" x14ac:dyDescent="0.25">
      <c r="A51" s="306"/>
      <c r="B51" s="230" t="s">
        <v>511</v>
      </c>
      <c r="C51" s="230" t="s">
        <v>577</v>
      </c>
      <c r="D51" s="236" t="s">
        <v>518</v>
      </c>
      <c r="E51" s="236" t="s">
        <v>519</v>
      </c>
      <c r="F51" s="298"/>
      <c r="G51" s="311"/>
      <c r="H51" s="181"/>
      <c r="I51" s="181"/>
      <c r="J51" s="323"/>
      <c r="K51" s="301"/>
      <c r="L51" s="328"/>
      <c r="M51" s="301"/>
      <c r="N51" s="301"/>
      <c r="O51" s="301"/>
      <c r="P51" s="326"/>
      <c r="Q51" s="311"/>
      <c r="R51" s="311"/>
      <c r="S51" s="211" t="s">
        <v>332</v>
      </c>
      <c r="T51" s="196" t="s">
        <v>221</v>
      </c>
      <c r="U51" s="194">
        <f>Flujos!N27</f>
        <v>545000000</v>
      </c>
      <c r="V51" s="212">
        <v>1</v>
      </c>
      <c r="W51" s="181"/>
      <c r="X51" s="181"/>
    </row>
    <row r="52" spans="1:24" ht="129" customHeight="1" x14ac:dyDescent="0.25">
      <c r="A52" s="307"/>
      <c r="B52" s="230" t="s">
        <v>512</v>
      </c>
      <c r="C52" s="230" t="s">
        <v>520</v>
      </c>
      <c r="D52" s="236" t="s">
        <v>521</v>
      </c>
      <c r="E52" s="236" t="s">
        <v>522</v>
      </c>
      <c r="F52" s="299"/>
      <c r="G52" s="312"/>
      <c r="H52" s="181"/>
      <c r="I52" s="181"/>
      <c r="J52" s="323"/>
      <c r="K52" s="209" t="s">
        <v>238</v>
      </c>
      <c r="L52" s="213">
        <v>2.2599999999999999E-3</v>
      </c>
      <c r="M52" s="209" t="s">
        <v>237</v>
      </c>
      <c r="N52" s="209" t="s">
        <v>236</v>
      </c>
      <c r="O52" s="209" t="s">
        <v>235</v>
      </c>
      <c r="P52" s="326"/>
      <c r="Q52" s="311"/>
      <c r="R52" s="311"/>
      <c r="S52" s="203" t="s">
        <v>578</v>
      </c>
      <c r="T52" s="191" t="s">
        <v>221</v>
      </c>
      <c r="U52" s="192">
        <v>200000000</v>
      </c>
      <c r="V52" s="197">
        <v>1</v>
      </c>
      <c r="W52" s="181"/>
      <c r="X52" s="181"/>
    </row>
    <row r="53" spans="1:24" ht="85.5" x14ac:dyDescent="0.25">
      <c r="A53" s="181"/>
      <c r="B53" s="180"/>
      <c r="C53" s="181"/>
      <c r="D53" s="181"/>
      <c r="E53" s="181"/>
      <c r="F53" s="181"/>
      <c r="G53" s="181"/>
      <c r="H53" s="181"/>
      <c r="I53" s="181"/>
      <c r="J53" s="324" t="s">
        <v>232</v>
      </c>
      <c r="K53" s="210" t="s">
        <v>495</v>
      </c>
      <c r="L53" s="210" t="s">
        <v>496</v>
      </c>
      <c r="M53" s="210" t="s">
        <v>231</v>
      </c>
      <c r="N53" s="210" t="s">
        <v>497</v>
      </c>
      <c r="O53" s="210" t="s">
        <v>498</v>
      </c>
      <c r="P53" s="329" t="s">
        <v>508</v>
      </c>
      <c r="Q53" s="300" t="s">
        <v>314</v>
      </c>
      <c r="R53" s="300" t="s">
        <v>579</v>
      </c>
      <c r="S53" s="187" t="s">
        <v>333</v>
      </c>
      <c r="T53" s="191" t="s">
        <v>221</v>
      </c>
      <c r="U53" s="195">
        <f>Flujos!N29</f>
        <v>480000000</v>
      </c>
      <c r="V53" s="193">
        <v>4</v>
      </c>
      <c r="W53" s="181"/>
      <c r="X53" s="181"/>
    </row>
    <row r="54" spans="1:24" ht="191.25" customHeight="1" x14ac:dyDescent="0.25">
      <c r="A54" s="305" t="s">
        <v>233</v>
      </c>
      <c r="B54" s="232" t="s">
        <v>214</v>
      </c>
      <c r="C54" s="232" t="s">
        <v>213</v>
      </c>
      <c r="D54" s="232" t="s">
        <v>212</v>
      </c>
      <c r="E54" s="232" t="s">
        <v>211</v>
      </c>
      <c r="F54" s="232" t="s">
        <v>210</v>
      </c>
      <c r="G54" s="232" t="s">
        <v>209</v>
      </c>
      <c r="H54" s="181"/>
      <c r="I54" s="181"/>
      <c r="J54" s="324"/>
      <c r="K54" s="210" t="s">
        <v>229</v>
      </c>
      <c r="L54" s="210" t="s">
        <v>228</v>
      </c>
      <c r="M54" s="210" t="s">
        <v>227</v>
      </c>
      <c r="N54" s="210" t="s">
        <v>226</v>
      </c>
      <c r="O54" s="210" t="s">
        <v>225</v>
      </c>
      <c r="P54" s="329"/>
      <c r="Q54" s="300"/>
      <c r="R54" s="300"/>
      <c r="S54" s="202" t="s">
        <v>580</v>
      </c>
      <c r="T54" s="191" t="s">
        <v>221</v>
      </c>
      <c r="U54" s="195">
        <f>Flujos!N30</f>
        <v>4500000000</v>
      </c>
      <c r="V54" s="193">
        <v>4</v>
      </c>
      <c r="W54" s="181"/>
      <c r="X54" s="181"/>
    </row>
    <row r="55" spans="1:24" ht="197.25" customHeight="1" x14ac:dyDescent="0.25">
      <c r="A55" s="306"/>
      <c r="B55" s="290" t="s">
        <v>230</v>
      </c>
      <c r="C55" s="290" t="s">
        <v>549</v>
      </c>
      <c r="D55" s="290" t="s">
        <v>550</v>
      </c>
      <c r="E55" s="290" t="s">
        <v>551</v>
      </c>
      <c r="F55" s="317" t="s">
        <v>218</v>
      </c>
      <c r="G55" s="290" t="s">
        <v>477</v>
      </c>
      <c r="H55" s="181"/>
      <c r="I55" s="181"/>
      <c r="J55" s="324"/>
      <c r="K55" s="187" t="s">
        <v>197</v>
      </c>
      <c r="L55" s="187" t="s">
        <v>224</v>
      </c>
      <c r="M55" s="187" t="s">
        <v>224</v>
      </c>
      <c r="N55" s="187" t="s">
        <v>223</v>
      </c>
      <c r="O55" s="187" t="s">
        <v>222</v>
      </c>
      <c r="P55" s="329"/>
      <c r="Q55" s="300"/>
      <c r="R55" s="300" t="s">
        <v>339</v>
      </c>
      <c r="S55" s="187" t="s">
        <v>347</v>
      </c>
      <c r="T55" s="191" t="s">
        <v>221</v>
      </c>
      <c r="U55" s="195">
        <f>Flujos!N31</f>
        <v>1120000000</v>
      </c>
      <c r="V55" s="193">
        <v>2</v>
      </c>
      <c r="W55" s="181"/>
      <c r="X55" s="181"/>
    </row>
    <row r="56" spans="1:24" ht="173.25" customHeight="1" x14ac:dyDescent="0.25">
      <c r="A56" s="306"/>
      <c r="B56" s="291"/>
      <c r="C56" s="291"/>
      <c r="D56" s="291"/>
      <c r="E56" s="291"/>
      <c r="F56" s="318"/>
      <c r="G56" s="291"/>
      <c r="H56" s="181"/>
      <c r="I56" s="181"/>
      <c r="J56" s="324"/>
      <c r="K56" s="187" t="s">
        <v>499</v>
      </c>
      <c r="L56" s="187" t="s">
        <v>500</v>
      </c>
      <c r="M56" s="187" t="s">
        <v>500</v>
      </c>
      <c r="N56" s="187" t="s">
        <v>501</v>
      </c>
      <c r="O56" s="187" t="s">
        <v>502</v>
      </c>
      <c r="P56" s="329"/>
      <c r="Q56" s="300"/>
      <c r="R56" s="300"/>
      <c r="S56" s="187" t="s">
        <v>581</v>
      </c>
      <c r="T56" s="191" t="s">
        <v>221</v>
      </c>
      <c r="U56" s="195">
        <f>Flujos!N32</f>
        <v>200000000</v>
      </c>
      <c r="V56" s="193">
        <v>4</v>
      </c>
      <c r="W56" s="181"/>
      <c r="X56" s="181"/>
    </row>
    <row r="57" spans="1:24" ht="99.75" customHeight="1" x14ac:dyDescent="0.25">
      <c r="A57" s="306"/>
      <c r="B57" s="292"/>
      <c r="C57" s="292"/>
      <c r="D57" s="292"/>
      <c r="E57" s="292"/>
      <c r="F57" s="319"/>
      <c r="G57" s="292"/>
      <c r="H57" s="181"/>
      <c r="I57" s="181"/>
      <c r="J57" s="199"/>
      <c r="K57" s="199"/>
      <c r="L57" s="199"/>
      <c r="M57" s="199"/>
      <c r="N57" s="199"/>
      <c r="O57" s="199"/>
      <c r="P57" s="199"/>
      <c r="Q57" s="199"/>
      <c r="R57" s="199"/>
      <c r="S57" s="199"/>
      <c r="T57" s="200" t="s">
        <v>217</v>
      </c>
      <c r="U57" s="229">
        <f>SUM(U21:U56)</f>
        <v>56757582000</v>
      </c>
      <c r="V57" s="201"/>
      <c r="W57" s="181"/>
      <c r="X57" s="181"/>
    </row>
    <row r="58" spans="1:24" ht="242.25" x14ac:dyDescent="0.25">
      <c r="A58" s="306"/>
      <c r="B58" s="231" t="s">
        <v>555</v>
      </c>
      <c r="C58" s="231" t="s">
        <v>556</v>
      </c>
      <c r="D58" s="206" t="s">
        <v>219</v>
      </c>
      <c r="E58" s="231" t="s">
        <v>557</v>
      </c>
      <c r="F58" s="207" t="s">
        <v>218</v>
      </c>
      <c r="G58" s="231" t="s">
        <v>477</v>
      </c>
      <c r="H58" s="181"/>
      <c r="I58" s="181"/>
      <c r="J58" s="214"/>
      <c r="K58" s="215"/>
      <c r="L58" s="216"/>
      <c r="M58" s="215"/>
      <c r="N58" s="215"/>
      <c r="O58" s="215"/>
      <c r="P58" s="215"/>
      <c r="Q58" s="218"/>
      <c r="R58" s="218"/>
      <c r="S58" s="219"/>
      <c r="T58" s="220"/>
      <c r="U58" s="221"/>
      <c r="V58" s="222"/>
      <c r="W58" s="181"/>
      <c r="X58" s="181"/>
    </row>
    <row r="59" spans="1:24" ht="142.5" x14ac:dyDescent="0.25">
      <c r="A59" s="307"/>
      <c r="B59" s="231" t="s">
        <v>216</v>
      </c>
      <c r="C59" s="231" t="s">
        <v>560</v>
      </c>
      <c r="D59" s="235" t="s">
        <v>561</v>
      </c>
      <c r="E59" s="235" t="s">
        <v>562</v>
      </c>
      <c r="F59" s="234" t="s">
        <v>215</v>
      </c>
      <c r="G59" s="231" t="s">
        <v>478</v>
      </c>
      <c r="H59" s="181"/>
      <c r="I59" s="181"/>
      <c r="J59" s="316"/>
      <c r="K59" s="223"/>
      <c r="L59" s="223"/>
      <c r="M59" s="223"/>
      <c r="N59" s="223"/>
      <c r="O59" s="223"/>
      <c r="P59" s="215"/>
      <c r="Q59" s="218"/>
      <c r="R59" s="218"/>
      <c r="S59" s="223"/>
      <c r="T59" s="220"/>
      <c r="U59" s="224"/>
      <c r="V59" s="225"/>
      <c r="W59" s="181"/>
      <c r="X59" s="181"/>
    </row>
    <row r="60" spans="1:24" ht="85.5" customHeight="1" x14ac:dyDescent="0.25">
      <c r="A60" s="181"/>
      <c r="B60" s="180"/>
      <c r="C60" s="181"/>
      <c r="D60" s="181"/>
      <c r="E60" s="181"/>
      <c r="F60" s="181"/>
      <c r="G60" s="181"/>
      <c r="H60" s="181"/>
      <c r="I60" s="181"/>
      <c r="J60" s="316"/>
      <c r="K60" s="223"/>
      <c r="L60" s="223"/>
      <c r="M60" s="223"/>
      <c r="N60" s="223"/>
      <c r="O60" s="223"/>
      <c r="P60" s="215"/>
      <c r="Q60" s="218"/>
      <c r="R60" s="218"/>
      <c r="S60" s="217"/>
      <c r="T60" s="220"/>
      <c r="U60" s="224"/>
      <c r="V60" s="225"/>
      <c r="W60" s="181"/>
      <c r="X60" s="181"/>
    </row>
    <row r="61" spans="1:24" ht="74.25" customHeight="1" x14ac:dyDescent="0.25">
      <c r="A61" s="305" t="s">
        <v>582</v>
      </c>
      <c r="B61" s="208" t="s">
        <v>214</v>
      </c>
      <c r="C61" s="208" t="s">
        <v>213</v>
      </c>
      <c r="D61" s="208" t="s">
        <v>212</v>
      </c>
      <c r="E61" s="208" t="s">
        <v>211</v>
      </c>
      <c r="F61" s="208" t="s">
        <v>210</v>
      </c>
      <c r="G61" s="208" t="s">
        <v>209</v>
      </c>
      <c r="H61" s="181"/>
      <c r="I61" s="181"/>
      <c r="J61" s="316"/>
      <c r="K61" s="223"/>
      <c r="L61" s="223"/>
      <c r="M61" s="223"/>
      <c r="N61" s="223"/>
      <c r="O61" s="223"/>
      <c r="P61" s="215"/>
      <c r="Q61" s="218"/>
      <c r="R61" s="218"/>
      <c r="S61" s="223"/>
      <c r="T61" s="220"/>
      <c r="U61" s="224"/>
      <c r="V61" s="225"/>
      <c r="W61" s="181"/>
      <c r="X61" s="181"/>
    </row>
    <row r="62" spans="1:24" ht="60.75" customHeight="1" x14ac:dyDescent="0.25">
      <c r="A62" s="306"/>
      <c r="B62" s="288" t="s">
        <v>208</v>
      </c>
      <c r="C62" s="288" t="s">
        <v>552</v>
      </c>
      <c r="D62" s="288" t="s">
        <v>553</v>
      </c>
      <c r="E62" s="288" t="s">
        <v>554</v>
      </c>
      <c r="F62" s="313" t="s">
        <v>207</v>
      </c>
      <c r="G62" s="288" t="s">
        <v>472</v>
      </c>
      <c r="H62" s="181"/>
      <c r="I62" s="181"/>
      <c r="J62" s="316"/>
      <c r="K62" s="223"/>
      <c r="L62" s="223"/>
      <c r="M62" s="223"/>
      <c r="N62" s="223"/>
      <c r="O62" s="223"/>
      <c r="P62" s="215"/>
      <c r="Q62" s="218"/>
      <c r="R62" s="218"/>
      <c r="S62" s="223"/>
      <c r="T62" s="220"/>
      <c r="U62" s="224"/>
      <c r="V62" s="225"/>
      <c r="W62" s="181"/>
      <c r="X62" s="181"/>
    </row>
    <row r="63" spans="1:24" s="87" customFormat="1" ht="72.75" customHeight="1" x14ac:dyDescent="0.25">
      <c r="A63" s="306"/>
      <c r="B63" s="293"/>
      <c r="C63" s="293"/>
      <c r="D63" s="293"/>
      <c r="E63" s="293"/>
      <c r="F63" s="314"/>
      <c r="G63" s="293"/>
      <c r="H63" s="198"/>
      <c r="I63" s="198"/>
      <c r="J63" s="226"/>
      <c r="K63" s="226"/>
      <c r="L63" s="226"/>
      <c r="M63" s="226"/>
      <c r="N63" s="226"/>
      <c r="O63" s="226"/>
      <c r="P63" s="226"/>
      <c r="Q63" s="226"/>
      <c r="R63" s="226"/>
      <c r="S63" s="226"/>
      <c r="T63" s="227"/>
      <c r="U63" s="228"/>
      <c r="V63" s="220"/>
      <c r="W63" s="198"/>
      <c r="X63" s="198"/>
    </row>
    <row r="64" spans="1:24" ht="28.5" customHeight="1" x14ac:dyDescent="0.25">
      <c r="A64" s="306"/>
      <c r="B64" s="293"/>
      <c r="C64" s="293"/>
      <c r="D64" s="293"/>
      <c r="E64" s="293"/>
      <c r="F64" s="314"/>
      <c r="G64" s="293"/>
      <c r="H64" s="181"/>
      <c r="I64" s="181"/>
      <c r="J64" s="181"/>
      <c r="K64" s="181"/>
      <c r="L64" s="181"/>
      <c r="M64" s="181"/>
      <c r="N64" s="181"/>
      <c r="O64" s="181"/>
      <c r="P64" s="181"/>
      <c r="Q64" s="181"/>
      <c r="R64" s="181"/>
      <c r="S64" s="181"/>
      <c r="T64" s="184"/>
      <c r="U64" s="185"/>
      <c r="V64" s="184"/>
      <c r="W64" s="181"/>
      <c r="X64" s="181"/>
    </row>
    <row r="65" spans="1:24" ht="42.75" customHeight="1" x14ac:dyDescent="0.25">
      <c r="A65" s="306"/>
      <c r="B65" s="293"/>
      <c r="C65" s="293"/>
      <c r="D65" s="293"/>
      <c r="E65" s="293"/>
      <c r="F65" s="314"/>
      <c r="G65" s="293"/>
      <c r="H65" s="181"/>
      <c r="I65" s="181"/>
      <c r="J65" s="181"/>
      <c r="K65" s="181"/>
      <c r="L65" s="181"/>
      <c r="M65" s="181"/>
      <c r="N65" s="181"/>
      <c r="O65" s="181"/>
      <c r="P65" s="181"/>
      <c r="Q65" s="181"/>
      <c r="R65" s="181"/>
      <c r="S65" s="181"/>
      <c r="T65" s="184"/>
      <c r="U65" s="185"/>
      <c r="V65" s="184"/>
      <c r="W65" s="181"/>
      <c r="X65" s="181"/>
    </row>
    <row r="66" spans="1:24" ht="24" customHeight="1" x14ac:dyDescent="0.25">
      <c r="A66" s="307"/>
      <c r="B66" s="289"/>
      <c r="C66" s="289"/>
      <c r="D66" s="289"/>
      <c r="E66" s="289"/>
      <c r="F66" s="315"/>
      <c r="G66" s="289"/>
      <c r="H66" s="181"/>
      <c r="I66" s="181"/>
      <c r="J66" s="181"/>
      <c r="K66" s="181"/>
      <c r="L66" s="181"/>
      <c r="M66" s="181"/>
      <c r="N66" s="181"/>
      <c r="O66" s="181"/>
      <c r="P66" s="181"/>
      <c r="Q66" s="181"/>
      <c r="R66" s="181"/>
      <c r="S66" s="181"/>
      <c r="T66" s="184"/>
      <c r="U66" s="185"/>
      <c r="V66" s="184"/>
      <c r="W66" s="181"/>
      <c r="X66" s="181"/>
    </row>
    <row r="67" spans="1:24" ht="42.75" customHeight="1" x14ac:dyDescent="0.25">
      <c r="H67" s="181"/>
      <c r="I67" s="181"/>
      <c r="J67" s="181"/>
      <c r="K67" s="181"/>
      <c r="L67" s="181"/>
      <c r="M67" s="181"/>
      <c r="N67" s="181"/>
      <c r="O67" s="181"/>
      <c r="P67" s="181"/>
      <c r="Q67" s="181"/>
      <c r="R67" s="181"/>
      <c r="S67" s="181"/>
      <c r="T67" s="184"/>
      <c r="U67" s="185"/>
      <c r="V67" s="184"/>
      <c r="W67" s="181"/>
      <c r="X67" s="181"/>
    </row>
    <row r="68" spans="1:24" ht="24" customHeight="1" x14ac:dyDescent="0.25">
      <c r="H68" s="181"/>
      <c r="I68" s="181"/>
      <c r="J68" s="181"/>
      <c r="K68" s="181"/>
      <c r="L68" s="181"/>
      <c r="M68" s="181"/>
      <c r="N68" s="181"/>
      <c r="O68" s="181"/>
      <c r="P68" s="181"/>
      <c r="Q68" s="181"/>
      <c r="R68" s="181"/>
      <c r="S68" s="181"/>
      <c r="T68" s="184"/>
      <c r="U68" s="185"/>
      <c r="V68" s="184"/>
      <c r="W68" s="181"/>
      <c r="X68" s="181"/>
    </row>
    <row r="69" spans="1:24" x14ac:dyDescent="0.25">
      <c r="H69" s="181"/>
      <c r="I69" s="181"/>
      <c r="J69" s="181"/>
      <c r="K69" s="181"/>
      <c r="L69" s="181"/>
      <c r="M69" s="181"/>
      <c r="N69" s="181"/>
      <c r="O69" s="181"/>
      <c r="P69" s="181"/>
      <c r="Q69" s="181"/>
      <c r="R69" s="181"/>
      <c r="S69" s="181"/>
      <c r="T69" s="184"/>
      <c r="U69" s="185"/>
      <c r="V69" s="184"/>
      <c r="W69" s="181"/>
      <c r="X69" s="181"/>
    </row>
    <row r="70" spans="1:24" ht="28.5" customHeight="1" x14ac:dyDescent="0.25">
      <c r="H70" s="181"/>
      <c r="I70" s="181"/>
      <c r="J70" s="181"/>
      <c r="K70" s="181"/>
      <c r="L70" s="181"/>
      <c r="M70" s="181"/>
      <c r="N70" s="181"/>
      <c r="O70" s="181"/>
      <c r="P70" s="181"/>
      <c r="Q70" s="181"/>
      <c r="R70" s="181"/>
      <c r="S70" s="181"/>
      <c r="T70" s="184"/>
      <c r="U70" s="185"/>
      <c r="V70" s="184"/>
      <c r="W70" s="181"/>
      <c r="X70" s="181"/>
    </row>
    <row r="71" spans="1:24" x14ac:dyDescent="0.25">
      <c r="H71" s="181"/>
      <c r="I71" s="181"/>
      <c r="J71" s="181"/>
      <c r="K71" s="181"/>
      <c r="L71" s="181"/>
      <c r="M71" s="181"/>
      <c r="N71" s="181"/>
      <c r="O71" s="181"/>
      <c r="P71" s="181"/>
      <c r="Q71" s="181"/>
      <c r="R71" s="181"/>
      <c r="S71" s="181"/>
      <c r="T71" s="184"/>
      <c r="U71" s="185"/>
      <c r="V71" s="184"/>
      <c r="W71" s="181"/>
      <c r="X71" s="181"/>
    </row>
    <row r="72" spans="1:24" x14ac:dyDescent="0.25">
      <c r="A72" s="181"/>
      <c r="B72" s="181"/>
      <c r="C72" s="181"/>
      <c r="D72" s="181"/>
      <c r="E72" s="181"/>
      <c r="F72" s="181"/>
      <c r="G72" s="181"/>
      <c r="H72" s="181"/>
      <c r="I72" s="181"/>
      <c r="J72" s="181"/>
      <c r="K72" s="181"/>
      <c r="L72" s="181"/>
      <c r="M72" s="181"/>
      <c r="N72" s="181"/>
      <c r="O72" s="181"/>
      <c r="P72" s="181"/>
      <c r="Q72" s="181"/>
      <c r="R72" s="181"/>
      <c r="S72" s="181"/>
      <c r="T72" s="184"/>
      <c r="U72" s="185"/>
      <c r="V72" s="184"/>
      <c r="W72" s="181"/>
      <c r="X72" s="181"/>
    </row>
    <row r="73" spans="1:24" ht="15" customHeight="1" x14ac:dyDescent="0.25">
      <c r="A73" s="181"/>
      <c r="B73" s="181"/>
      <c r="C73" s="181"/>
      <c r="D73" s="181"/>
      <c r="E73" s="181"/>
      <c r="F73" s="181"/>
      <c r="G73" s="181"/>
      <c r="H73" s="181"/>
      <c r="I73" s="181"/>
      <c r="J73" s="181"/>
      <c r="K73" s="181"/>
      <c r="L73" s="181"/>
      <c r="M73" s="181"/>
      <c r="N73" s="181"/>
      <c r="O73" s="181"/>
      <c r="P73" s="181"/>
      <c r="Q73" s="181"/>
      <c r="R73" s="181"/>
      <c r="S73" s="181"/>
      <c r="T73" s="184"/>
      <c r="U73" s="185"/>
      <c r="V73" s="184"/>
      <c r="W73" s="181"/>
      <c r="X73" s="181"/>
    </row>
    <row r="74" spans="1:24" x14ac:dyDescent="0.25">
      <c r="A74" s="181"/>
      <c r="B74" s="181"/>
      <c r="C74" s="181"/>
      <c r="D74" s="181"/>
      <c r="E74" s="181"/>
      <c r="F74" s="181"/>
      <c r="G74" s="181"/>
      <c r="H74" s="181"/>
      <c r="I74" s="181"/>
      <c r="J74" s="181"/>
      <c r="K74" s="181"/>
      <c r="L74" s="181"/>
      <c r="M74" s="181"/>
      <c r="N74" s="181"/>
      <c r="O74" s="181"/>
      <c r="P74" s="181"/>
      <c r="Q74" s="181"/>
      <c r="R74" s="181"/>
      <c r="S74" s="181"/>
      <c r="T74" s="184"/>
      <c r="U74" s="185"/>
      <c r="V74" s="184"/>
      <c r="W74" s="181"/>
      <c r="X74" s="181"/>
    </row>
    <row r="75" spans="1:24" x14ac:dyDescent="0.25">
      <c r="A75" s="181"/>
      <c r="B75" s="181"/>
      <c r="C75" s="181"/>
      <c r="D75" s="181"/>
      <c r="E75" s="181"/>
      <c r="F75" s="181"/>
      <c r="G75" s="181"/>
      <c r="H75" s="181"/>
      <c r="I75" s="181"/>
      <c r="J75" s="181"/>
      <c r="K75" s="181"/>
      <c r="L75" s="181"/>
      <c r="M75" s="181"/>
      <c r="N75" s="181"/>
      <c r="O75" s="181"/>
      <c r="P75" s="181"/>
      <c r="Q75" s="181"/>
      <c r="R75" s="181"/>
      <c r="S75" s="181"/>
      <c r="T75" s="184"/>
      <c r="U75" s="185"/>
      <c r="V75" s="184"/>
      <c r="W75" s="181"/>
      <c r="X75" s="181"/>
    </row>
    <row r="76" spans="1:24" x14ac:dyDescent="0.25">
      <c r="H76" s="181"/>
      <c r="I76" s="181"/>
      <c r="J76" s="181"/>
      <c r="K76" s="181"/>
      <c r="L76" s="181"/>
      <c r="M76" s="181"/>
      <c r="N76" s="181"/>
      <c r="O76" s="181"/>
      <c r="P76" s="181"/>
      <c r="Q76" s="181"/>
      <c r="R76" s="181"/>
      <c r="S76" s="181"/>
      <c r="T76" s="184"/>
      <c r="U76" s="185"/>
      <c r="V76" s="184"/>
      <c r="W76" s="181"/>
      <c r="X76" s="181"/>
    </row>
    <row r="77" spans="1:24" x14ac:dyDescent="0.25">
      <c r="H77" s="181"/>
      <c r="I77" s="181"/>
      <c r="J77" s="181"/>
      <c r="K77" s="181"/>
      <c r="L77" s="181"/>
      <c r="M77" s="181"/>
      <c r="N77" s="181"/>
      <c r="O77" s="181"/>
      <c r="P77" s="181"/>
      <c r="Q77" s="181"/>
      <c r="R77" s="181"/>
      <c r="S77" s="181"/>
      <c r="T77" s="184"/>
      <c r="U77" s="185"/>
      <c r="V77" s="184"/>
      <c r="W77" s="181"/>
      <c r="X77" s="181"/>
    </row>
    <row r="78" spans="1:24" ht="15" customHeight="1" x14ac:dyDescent="0.25">
      <c r="H78" s="181"/>
      <c r="I78" s="181"/>
      <c r="J78" s="181"/>
      <c r="K78" s="181"/>
      <c r="L78" s="181"/>
      <c r="M78" s="181"/>
      <c r="N78" s="181"/>
      <c r="O78" s="181"/>
      <c r="P78" s="181"/>
      <c r="Q78" s="181"/>
      <c r="R78" s="181"/>
      <c r="S78" s="181"/>
      <c r="T78" s="184"/>
      <c r="U78" s="185"/>
      <c r="V78" s="184"/>
      <c r="W78" s="181"/>
      <c r="X78" s="181"/>
    </row>
    <row r="79" spans="1:24" x14ac:dyDescent="0.25">
      <c r="H79" s="181"/>
      <c r="I79" s="181"/>
      <c r="J79" s="181"/>
      <c r="K79" s="181"/>
      <c r="L79" s="181"/>
      <c r="M79" s="181"/>
      <c r="N79" s="181"/>
      <c r="O79" s="181"/>
      <c r="P79" s="181"/>
      <c r="Q79" s="181"/>
      <c r="R79" s="181"/>
      <c r="S79" s="181"/>
      <c r="T79" s="184"/>
      <c r="U79" s="185"/>
      <c r="V79" s="184"/>
      <c r="W79" s="181"/>
      <c r="X79" s="181"/>
    </row>
    <row r="80" spans="1:24" x14ac:dyDescent="0.25">
      <c r="H80" s="181"/>
      <c r="I80" s="181"/>
      <c r="J80" s="181"/>
      <c r="K80" s="181"/>
      <c r="L80" s="181"/>
      <c r="M80" s="181"/>
      <c r="N80" s="181"/>
      <c r="O80" s="181"/>
      <c r="P80" s="181"/>
      <c r="Q80" s="181"/>
      <c r="R80" s="181"/>
      <c r="S80" s="181"/>
      <c r="T80" s="184"/>
      <c r="U80" s="185"/>
      <c r="V80" s="184"/>
      <c r="W80" s="181"/>
      <c r="X80" s="181"/>
    </row>
    <row r="81" spans="8:24" x14ac:dyDescent="0.25">
      <c r="H81" s="181"/>
      <c r="I81" s="181"/>
      <c r="J81" s="181"/>
      <c r="K81" s="181"/>
      <c r="L81" s="181"/>
      <c r="M81" s="181"/>
      <c r="N81" s="181"/>
      <c r="O81" s="181"/>
      <c r="P81" s="181"/>
      <c r="Q81" s="181"/>
      <c r="R81" s="181"/>
      <c r="S81" s="181"/>
      <c r="T81" s="184"/>
      <c r="U81" s="185"/>
      <c r="V81" s="184"/>
      <c r="W81" s="181"/>
      <c r="X81" s="181"/>
    </row>
    <row r="82" spans="8:24" x14ac:dyDescent="0.25">
      <c r="H82" s="181"/>
      <c r="I82" s="181"/>
      <c r="J82" s="181"/>
      <c r="K82" s="181"/>
      <c r="L82" s="181"/>
      <c r="M82" s="181"/>
      <c r="N82" s="181"/>
      <c r="O82" s="181"/>
      <c r="P82" s="181"/>
      <c r="Q82" s="181"/>
      <c r="R82" s="181"/>
      <c r="S82" s="181"/>
      <c r="T82" s="184"/>
      <c r="U82" s="185"/>
      <c r="V82" s="184"/>
      <c r="W82" s="181"/>
      <c r="X82" s="181"/>
    </row>
    <row r="83" spans="8:24" ht="15" customHeight="1" x14ac:dyDescent="0.25">
      <c r="H83" s="181"/>
      <c r="I83" s="181"/>
      <c r="J83" s="181"/>
      <c r="K83" s="181"/>
      <c r="L83" s="181"/>
      <c r="M83" s="181"/>
      <c r="N83" s="181"/>
      <c r="O83" s="181"/>
      <c r="P83" s="181"/>
      <c r="Q83" s="181"/>
      <c r="R83" s="181"/>
      <c r="S83" s="181"/>
      <c r="T83" s="184"/>
      <c r="U83" s="185"/>
      <c r="V83" s="184"/>
      <c r="W83" s="181"/>
      <c r="X83" s="181"/>
    </row>
    <row r="84" spans="8:24" x14ac:dyDescent="0.25">
      <c r="H84" s="181"/>
      <c r="I84" s="181"/>
      <c r="J84" s="181"/>
      <c r="K84" s="181"/>
      <c r="L84" s="181"/>
      <c r="M84" s="181"/>
      <c r="N84" s="181"/>
      <c r="O84" s="181"/>
      <c r="P84" s="181"/>
      <c r="Q84" s="181"/>
      <c r="R84" s="181"/>
      <c r="S84" s="181"/>
      <c r="T84" s="184"/>
      <c r="U84" s="185"/>
      <c r="V84" s="184"/>
      <c r="W84" s="181"/>
      <c r="X84" s="181"/>
    </row>
    <row r="85" spans="8:24" x14ac:dyDescent="0.25">
      <c r="H85" s="181"/>
      <c r="I85" s="181"/>
      <c r="J85" s="181"/>
      <c r="K85" s="181"/>
      <c r="L85" s="181"/>
      <c r="M85" s="181"/>
      <c r="N85" s="181"/>
      <c r="O85" s="181"/>
      <c r="P85" s="181"/>
      <c r="Q85" s="181"/>
      <c r="R85" s="181"/>
      <c r="S85" s="181"/>
      <c r="T85" s="184"/>
      <c r="U85" s="185"/>
      <c r="V85" s="184"/>
      <c r="W85" s="181"/>
      <c r="X85" s="181"/>
    </row>
    <row r="86" spans="8:24" x14ac:dyDescent="0.25">
      <c r="H86" s="181"/>
      <c r="I86" s="181"/>
      <c r="J86" s="181"/>
      <c r="K86" s="181"/>
      <c r="L86" s="181"/>
      <c r="M86" s="181"/>
      <c r="N86" s="181"/>
      <c r="O86" s="181"/>
      <c r="P86" s="181"/>
      <c r="Q86" s="181"/>
      <c r="R86" s="181"/>
      <c r="S86" s="181"/>
      <c r="T86" s="184"/>
      <c r="U86" s="185"/>
      <c r="V86" s="184"/>
      <c r="W86" s="181"/>
      <c r="X86" s="181"/>
    </row>
    <row r="87" spans="8:24" x14ac:dyDescent="0.25">
      <c r="H87" s="181"/>
      <c r="I87" s="181"/>
      <c r="J87" s="181"/>
      <c r="K87" s="181"/>
      <c r="L87" s="181"/>
      <c r="M87" s="181"/>
      <c r="N87" s="181"/>
      <c r="O87" s="181"/>
      <c r="P87" s="181"/>
      <c r="Q87" s="181"/>
      <c r="R87" s="181"/>
      <c r="S87" s="181"/>
      <c r="T87" s="184"/>
      <c r="U87" s="185"/>
      <c r="V87" s="184"/>
      <c r="W87" s="181"/>
      <c r="X87" s="181"/>
    </row>
    <row r="88" spans="8:24" ht="15" customHeight="1" x14ac:dyDescent="0.25">
      <c r="H88" s="181"/>
      <c r="I88" s="181"/>
      <c r="J88" s="181"/>
      <c r="K88" s="181"/>
      <c r="L88" s="181"/>
      <c r="M88" s="181"/>
      <c r="N88" s="181"/>
      <c r="O88" s="181"/>
      <c r="P88" s="181"/>
      <c r="Q88" s="181"/>
      <c r="R88" s="181"/>
      <c r="S88" s="181"/>
      <c r="T88" s="184"/>
      <c r="U88" s="185"/>
      <c r="V88" s="184"/>
      <c r="W88" s="181"/>
      <c r="X88" s="181"/>
    </row>
    <row r="89" spans="8:24" x14ac:dyDescent="0.25">
      <c r="H89" s="181"/>
      <c r="I89" s="181"/>
      <c r="J89" s="181"/>
      <c r="K89" s="181"/>
      <c r="L89" s="181"/>
      <c r="M89" s="181"/>
      <c r="N89" s="181"/>
      <c r="O89" s="181"/>
      <c r="P89" s="181"/>
      <c r="Q89" s="181"/>
      <c r="R89" s="181"/>
      <c r="S89" s="181"/>
      <c r="T89" s="184"/>
      <c r="U89" s="185"/>
      <c r="V89" s="184"/>
      <c r="W89" s="181"/>
      <c r="X89" s="181"/>
    </row>
    <row r="90" spans="8:24" x14ac:dyDescent="0.25">
      <c r="H90" s="181"/>
      <c r="I90" s="181"/>
      <c r="J90" s="181"/>
      <c r="K90" s="181"/>
      <c r="L90" s="181"/>
      <c r="M90" s="181"/>
      <c r="N90" s="181"/>
      <c r="O90" s="181"/>
      <c r="P90" s="181"/>
      <c r="Q90" s="181"/>
      <c r="R90" s="181"/>
      <c r="S90" s="181"/>
      <c r="T90" s="184"/>
      <c r="U90" s="185"/>
      <c r="V90" s="184"/>
      <c r="W90" s="181"/>
      <c r="X90" s="181"/>
    </row>
    <row r="91" spans="8:24" x14ac:dyDescent="0.25">
      <c r="H91" s="181"/>
      <c r="I91" s="181"/>
      <c r="J91" s="181"/>
      <c r="K91" s="181"/>
      <c r="L91" s="181"/>
      <c r="M91" s="181"/>
      <c r="N91" s="181"/>
      <c r="O91" s="181"/>
      <c r="P91" s="181"/>
      <c r="Q91" s="181"/>
      <c r="R91" s="181"/>
      <c r="S91" s="181"/>
      <c r="T91" s="184"/>
      <c r="U91" s="185"/>
      <c r="V91" s="184"/>
      <c r="W91" s="181"/>
      <c r="X91" s="181"/>
    </row>
    <row r="92" spans="8:24" x14ac:dyDescent="0.25">
      <c r="H92" s="181"/>
      <c r="I92" s="181"/>
      <c r="J92" s="181"/>
      <c r="K92" s="181"/>
      <c r="L92" s="181"/>
      <c r="M92" s="181"/>
      <c r="N92" s="181"/>
      <c r="O92" s="181"/>
      <c r="P92" s="181"/>
      <c r="Q92" s="181"/>
      <c r="R92" s="181"/>
      <c r="S92" s="181"/>
      <c r="T92" s="184"/>
      <c r="U92" s="185"/>
      <c r="V92" s="184"/>
      <c r="W92" s="181"/>
      <c r="X92" s="181"/>
    </row>
    <row r="93" spans="8:24" ht="15" customHeight="1" x14ac:dyDescent="0.25">
      <c r="H93" s="181"/>
      <c r="I93" s="181"/>
      <c r="J93" s="181"/>
      <c r="K93" s="181"/>
      <c r="L93" s="181"/>
      <c r="M93" s="181"/>
      <c r="N93" s="181"/>
      <c r="O93" s="181"/>
      <c r="P93" s="181"/>
      <c r="Q93" s="181"/>
      <c r="R93" s="181"/>
      <c r="S93" s="181"/>
      <c r="T93" s="184"/>
      <c r="U93" s="185"/>
      <c r="V93" s="184"/>
      <c r="W93" s="181"/>
      <c r="X93" s="181"/>
    </row>
    <row r="94" spans="8:24" x14ac:dyDescent="0.25">
      <c r="H94" s="181"/>
      <c r="I94" s="181"/>
      <c r="J94" s="181"/>
      <c r="K94" s="181"/>
      <c r="L94" s="181"/>
      <c r="M94" s="181"/>
      <c r="N94" s="181"/>
      <c r="O94" s="181"/>
      <c r="P94" s="181"/>
      <c r="Q94" s="181"/>
      <c r="R94" s="181"/>
      <c r="S94" s="181"/>
      <c r="T94" s="184"/>
      <c r="U94" s="185"/>
      <c r="V94" s="184"/>
      <c r="W94" s="181"/>
      <c r="X94" s="181"/>
    </row>
    <row r="95" spans="8:24" x14ac:dyDescent="0.25">
      <c r="H95" s="181"/>
      <c r="I95" s="181"/>
      <c r="J95" s="181"/>
      <c r="K95" s="181"/>
      <c r="L95" s="181"/>
      <c r="M95" s="181"/>
      <c r="N95" s="181"/>
      <c r="O95" s="181"/>
      <c r="P95" s="181"/>
      <c r="Q95" s="181"/>
      <c r="R95" s="181"/>
      <c r="S95" s="181"/>
      <c r="T95" s="184"/>
      <c r="U95" s="185"/>
      <c r="V95" s="184"/>
      <c r="W95" s="181"/>
      <c r="X95" s="181"/>
    </row>
    <row r="96" spans="8:24" x14ac:dyDescent="0.25">
      <c r="H96" s="181"/>
      <c r="I96" s="181"/>
      <c r="J96" s="181"/>
      <c r="K96" s="181"/>
      <c r="L96" s="181"/>
      <c r="M96" s="181"/>
      <c r="N96" s="181"/>
      <c r="O96" s="181"/>
      <c r="P96" s="181"/>
      <c r="Q96" s="181"/>
      <c r="R96" s="181"/>
      <c r="S96" s="181"/>
      <c r="T96" s="184"/>
      <c r="U96" s="185"/>
      <c r="V96" s="184"/>
      <c r="W96" s="181"/>
      <c r="X96" s="181"/>
    </row>
    <row r="97" spans="8:24" x14ac:dyDescent="0.25">
      <c r="H97" s="181"/>
      <c r="I97" s="181"/>
      <c r="J97" s="181"/>
      <c r="K97" s="181"/>
      <c r="L97" s="181"/>
      <c r="M97" s="181"/>
      <c r="N97" s="181"/>
      <c r="O97" s="181"/>
      <c r="P97" s="181"/>
      <c r="Q97" s="181"/>
      <c r="R97" s="181"/>
      <c r="S97" s="181"/>
      <c r="T97" s="184"/>
      <c r="U97" s="185"/>
      <c r="V97" s="184"/>
      <c r="W97" s="181"/>
      <c r="X97" s="181"/>
    </row>
    <row r="98" spans="8:24" ht="15" customHeight="1" x14ac:dyDescent="0.25">
      <c r="H98" s="181"/>
      <c r="I98" s="181"/>
      <c r="J98" s="181"/>
      <c r="K98" s="181"/>
      <c r="L98" s="181"/>
      <c r="M98" s="181"/>
      <c r="N98" s="181"/>
      <c r="O98" s="181"/>
      <c r="P98" s="181"/>
      <c r="Q98" s="181"/>
      <c r="R98" s="181"/>
      <c r="S98" s="181"/>
      <c r="T98" s="184"/>
      <c r="U98" s="185"/>
      <c r="V98" s="184"/>
      <c r="W98" s="181"/>
      <c r="X98" s="181"/>
    </row>
    <row r="99" spans="8:24" x14ac:dyDescent="0.25">
      <c r="H99" s="181"/>
      <c r="I99" s="181"/>
      <c r="J99" s="181"/>
      <c r="K99" s="181"/>
      <c r="L99" s="181"/>
      <c r="M99" s="181"/>
      <c r="N99" s="181"/>
      <c r="O99" s="181"/>
      <c r="P99" s="181"/>
      <c r="Q99" s="181"/>
      <c r="R99" s="181"/>
      <c r="S99" s="181"/>
      <c r="T99" s="184"/>
      <c r="U99" s="185"/>
      <c r="V99" s="184"/>
      <c r="W99" s="181"/>
      <c r="X99" s="181"/>
    </row>
    <row r="103" spans="8:24" ht="15" customHeight="1" x14ac:dyDescent="0.25"/>
  </sheetData>
  <mergeCells count="164">
    <mergeCell ref="A1:E1"/>
    <mergeCell ref="F1:G1"/>
    <mergeCell ref="M1:O1"/>
    <mergeCell ref="A3:A19"/>
    <mergeCell ref="C3:C4"/>
    <mergeCell ref="D3:D4"/>
    <mergeCell ref="E3:E4"/>
    <mergeCell ref="F3:F4"/>
    <mergeCell ref="G3:G4"/>
    <mergeCell ref="B5:B8"/>
    <mergeCell ref="B17:B19"/>
    <mergeCell ref="C17:C19"/>
    <mergeCell ref="D17:D19"/>
    <mergeCell ref="F17:F18"/>
    <mergeCell ref="G17:G18"/>
    <mergeCell ref="C5:C8"/>
    <mergeCell ref="B9:B16"/>
    <mergeCell ref="C9:C16"/>
    <mergeCell ref="F9:F12"/>
    <mergeCell ref="G9:G12"/>
    <mergeCell ref="F13:F16"/>
    <mergeCell ref="G13:G16"/>
    <mergeCell ref="V24:V26"/>
    <mergeCell ref="Q21:Q26"/>
    <mergeCell ref="R22:R26"/>
    <mergeCell ref="F24:F27"/>
    <mergeCell ref="G24:G27"/>
    <mergeCell ref="K24:K26"/>
    <mergeCell ref="L24:L26"/>
    <mergeCell ref="J27:J31"/>
    <mergeCell ref="M24:M26"/>
    <mergeCell ref="R29:R31"/>
    <mergeCell ref="N27:N31"/>
    <mergeCell ref="O27:O31"/>
    <mergeCell ref="P27:P31"/>
    <mergeCell ref="N24:N26"/>
    <mergeCell ref="O24:O26"/>
    <mergeCell ref="S24:S26"/>
    <mergeCell ref="T24:T26"/>
    <mergeCell ref="U24:U26"/>
    <mergeCell ref="S29:S31"/>
    <mergeCell ref="T29:T31"/>
    <mergeCell ref="U29:U31"/>
    <mergeCell ref="V29:V31"/>
    <mergeCell ref="M22:M23"/>
    <mergeCell ref="F30:F32"/>
    <mergeCell ref="G30:G32"/>
    <mergeCell ref="J32:J36"/>
    <mergeCell ref="V32:V33"/>
    <mergeCell ref="Q32:Q36"/>
    <mergeCell ref="R32:R36"/>
    <mergeCell ref="S32:S33"/>
    <mergeCell ref="T32:T33"/>
    <mergeCell ref="U32:U33"/>
    <mergeCell ref="K32:K36"/>
    <mergeCell ref="K50:K51"/>
    <mergeCell ref="L50:L51"/>
    <mergeCell ref="M50:M51"/>
    <mergeCell ref="N50:N51"/>
    <mergeCell ref="O50:O51"/>
    <mergeCell ref="O42:O49"/>
    <mergeCell ref="P42:P49"/>
    <mergeCell ref="P53:P56"/>
    <mergeCell ref="S40:S41"/>
    <mergeCell ref="N37:N41"/>
    <mergeCell ref="Q53:Q56"/>
    <mergeCell ref="R53:R54"/>
    <mergeCell ref="R55:R56"/>
    <mergeCell ref="R50:R52"/>
    <mergeCell ref="M37:M41"/>
    <mergeCell ref="L37:L41"/>
    <mergeCell ref="K37:K41"/>
    <mergeCell ref="J50:J52"/>
    <mergeCell ref="J53:J56"/>
    <mergeCell ref="F21:F23"/>
    <mergeCell ref="G21:G23"/>
    <mergeCell ref="J21:J26"/>
    <mergeCell ref="K22:K23"/>
    <mergeCell ref="L22:L23"/>
    <mergeCell ref="Q27:Q31"/>
    <mergeCell ref="R27:R28"/>
    <mergeCell ref="N22:N23"/>
    <mergeCell ref="O22:O23"/>
    <mergeCell ref="P21:P26"/>
    <mergeCell ref="N42:N49"/>
    <mergeCell ref="F46:F47"/>
    <mergeCell ref="L32:L36"/>
    <mergeCell ref="M32:M36"/>
    <mergeCell ref="N32:N36"/>
    <mergeCell ref="O32:O36"/>
    <mergeCell ref="P32:P36"/>
    <mergeCell ref="P50:P52"/>
    <mergeCell ref="Q50:Q52"/>
    <mergeCell ref="K27:K31"/>
    <mergeCell ref="L27:L31"/>
    <mergeCell ref="M27:M31"/>
    <mergeCell ref="A34:A52"/>
    <mergeCell ref="J42:J49"/>
    <mergeCell ref="B46:B47"/>
    <mergeCell ref="A21:A32"/>
    <mergeCell ref="G48:G52"/>
    <mergeCell ref="F48:F52"/>
    <mergeCell ref="G46:G47"/>
    <mergeCell ref="A61:A66"/>
    <mergeCell ref="B62:B66"/>
    <mergeCell ref="C62:C66"/>
    <mergeCell ref="F62:F66"/>
    <mergeCell ref="G62:G66"/>
    <mergeCell ref="G55:G57"/>
    <mergeCell ref="A54:A59"/>
    <mergeCell ref="J59:J62"/>
    <mergeCell ref="B55:B57"/>
    <mergeCell ref="C55:C57"/>
    <mergeCell ref="D55:D57"/>
    <mergeCell ref="F55:F57"/>
    <mergeCell ref="J37:J41"/>
    <mergeCell ref="B21:B23"/>
    <mergeCell ref="C21:C23"/>
    <mergeCell ref="D21:D23"/>
    <mergeCell ref="E21:E23"/>
    <mergeCell ref="V40:V41"/>
    <mergeCell ref="R37:R41"/>
    <mergeCell ref="Q37:Q41"/>
    <mergeCell ref="P37:P41"/>
    <mergeCell ref="O37:O41"/>
    <mergeCell ref="Q42:Q49"/>
    <mergeCell ref="R42:R44"/>
    <mergeCell ref="R45:R49"/>
    <mergeCell ref="K42:K49"/>
    <mergeCell ref="L42:L49"/>
    <mergeCell ref="M42:M49"/>
    <mergeCell ref="U40:U41"/>
    <mergeCell ref="T40:T41"/>
    <mergeCell ref="B37:B44"/>
    <mergeCell ref="D5:D8"/>
    <mergeCell ref="E5:E8"/>
    <mergeCell ref="D9:D16"/>
    <mergeCell ref="E9:E16"/>
    <mergeCell ref="E17:E19"/>
    <mergeCell ref="D24:D29"/>
    <mergeCell ref="E24:E29"/>
    <mergeCell ref="D30:D32"/>
    <mergeCell ref="B24:B29"/>
    <mergeCell ref="C24:C29"/>
    <mergeCell ref="B30:B32"/>
    <mergeCell ref="C30:C32"/>
    <mergeCell ref="E30:E32"/>
    <mergeCell ref="B34:B36"/>
    <mergeCell ref="C46:C47"/>
    <mergeCell ref="D46:D47"/>
    <mergeCell ref="E46:E47"/>
    <mergeCell ref="E55:E57"/>
    <mergeCell ref="D62:D66"/>
    <mergeCell ref="E62:E66"/>
    <mergeCell ref="G34:G36"/>
    <mergeCell ref="F34:F36"/>
    <mergeCell ref="E34:E36"/>
    <mergeCell ref="D34:D36"/>
    <mergeCell ref="C34:C36"/>
    <mergeCell ref="G37:G44"/>
    <mergeCell ref="F37:F44"/>
    <mergeCell ref="E37:E44"/>
    <mergeCell ref="D37:D44"/>
    <mergeCell ref="C37:C44"/>
  </mergeCells>
  <pageMargins left="0.70866141732283472" right="0.70866141732283472" top="0.74803149606299213" bottom="0.74803149606299213" header="0.31496062992125984" footer="0.31496062992125984"/>
  <pageSetup scale="5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Tablas Río Piedras</vt:lpstr>
      <vt:lpstr>Resumen Totales</vt:lpstr>
      <vt:lpstr>Flujos</vt:lpstr>
      <vt:lpstr>Ruta Critica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HERMES</cp:lastModifiedBy>
  <dcterms:created xsi:type="dcterms:W3CDTF">2013-05-09T20:39:56Z</dcterms:created>
  <dcterms:modified xsi:type="dcterms:W3CDTF">2013-08-07T15:32:18Z</dcterms:modified>
</cp:coreProperties>
</file>